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afeara\LIXÃO\FINALIZADOS\"/>
    </mc:Choice>
  </mc:AlternateContent>
  <bookViews>
    <workbookView xWindow="-120" yWindow="-120" windowWidth="20730" windowHeight="11160" tabRatio="783" activeTab="1"/>
  </bookViews>
  <sheets>
    <sheet name="ORÇAMENTO" sheetId="51" r:id="rId1"/>
    <sheet name="CRONOGRAMA" sheetId="53" r:id="rId2"/>
    <sheet name="COMPOSIÇÕES" sheetId="52" r:id="rId3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0">ORÇAMENTO!$B$1:$K$81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0" hidden="1">#REF!</definedName>
    <definedName name="SINAPI_AC" hidden="1">#REF!</definedName>
    <definedName name="ss" hidden="1">{#N/A,#N/A,FALSE,"Cronograma";#N/A,#N/A,FALSE,"Cronogr. 2"}</definedName>
    <definedName name="_xlnm.Print_Titles" localSheetId="0">ORÇAMENTO!$1:$11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53" l="1"/>
  <c r="G17" i="53"/>
  <c r="F17" i="53"/>
  <c r="E17" i="53"/>
  <c r="D17" i="53"/>
  <c r="F16" i="53"/>
  <c r="E16" i="53"/>
  <c r="C15" i="53"/>
  <c r="C14" i="53"/>
  <c r="C13" i="53"/>
  <c r="C12" i="53"/>
  <c r="C11" i="53"/>
  <c r="C10" i="53"/>
  <c r="C9" i="53"/>
  <c r="B15" i="53"/>
  <c r="B14" i="53"/>
  <c r="B13" i="53"/>
  <c r="B12" i="53"/>
  <c r="B11" i="53"/>
  <c r="B10" i="53"/>
  <c r="B9" i="53"/>
  <c r="A3" i="53"/>
  <c r="A2" i="53"/>
  <c r="D16" i="53" l="1"/>
  <c r="C16" i="53"/>
  <c r="G16" i="53"/>
  <c r="H16" i="53"/>
  <c r="J59" i="51"/>
  <c r="J58" i="51"/>
  <c r="J50" i="51"/>
  <c r="J49" i="51"/>
  <c r="J34" i="51"/>
  <c r="J69" i="51" l="1"/>
  <c r="K69" i="51"/>
  <c r="J15" i="51" l="1"/>
  <c r="K15" i="51"/>
  <c r="J14" i="51"/>
  <c r="K14" i="51" l="1"/>
  <c r="K16" i="51" s="1"/>
  <c r="G15" i="52"/>
  <c r="G14" i="52"/>
  <c r="G10" i="52"/>
  <c r="G8" i="52"/>
  <c r="G7" i="52"/>
  <c r="K59" i="51" l="1"/>
  <c r="K58" i="51"/>
  <c r="J57" i="51"/>
  <c r="K57" i="51" s="1"/>
  <c r="J56" i="51"/>
  <c r="K56" i="51" s="1"/>
  <c r="J55" i="51"/>
  <c r="K55" i="51" s="1"/>
  <c r="J54" i="51"/>
  <c r="K54" i="51" s="1"/>
  <c r="K50" i="51"/>
  <c r="K49" i="51"/>
  <c r="J48" i="51"/>
  <c r="K48" i="51" s="1"/>
  <c r="J46" i="51"/>
  <c r="K46" i="51" s="1"/>
  <c r="J47" i="51"/>
  <c r="K47" i="51" s="1"/>
  <c r="J45" i="51"/>
  <c r="J44" i="51"/>
  <c r="K60" i="51" l="1"/>
  <c r="K45" i="51"/>
  <c r="K44" i="51"/>
  <c r="J43" i="51"/>
  <c r="K43" i="51" s="1"/>
  <c r="J42" i="51"/>
  <c r="K42" i="51" s="1"/>
  <c r="J41" i="51" l="1"/>
  <c r="K41" i="51" s="1"/>
  <c r="J40" i="51"/>
  <c r="K40" i="51" s="1"/>
  <c r="J39" i="51"/>
  <c r="K39" i="51" s="1"/>
  <c r="K34" i="51"/>
  <c r="J33" i="51"/>
  <c r="K33" i="51" s="1"/>
  <c r="J31" i="51"/>
  <c r="K31" i="51" s="1"/>
  <c r="J32" i="51"/>
  <c r="K32" i="51" s="1"/>
  <c r="K51" i="51" l="1"/>
  <c r="J30" i="51"/>
  <c r="K30" i="51" s="1"/>
  <c r="J29" i="51"/>
  <c r="K29" i="51"/>
  <c r="J35" i="51" l="1"/>
  <c r="K35" i="51" s="1"/>
  <c r="J28" i="51"/>
  <c r="K28" i="51" l="1"/>
  <c r="K36" i="51" s="1"/>
  <c r="J68" i="51"/>
  <c r="K68" i="51" s="1"/>
  <c r="J66" i="51"/>
  <c r="J67" i="51"/>
  <c r="K67" i="51" s="1"/>
  <c r="K66" i="51" l="1"/>
  <c r="J65" i="51" l="1"/>
  <c r="K65" i="51" s="1"/>
  <c r="J64" i="51"/>
  <c r="K64" i="51" s="1"/>
  <c r="K70" i="51" s="1"/>
  <c r="J24" i="51" l="1"/>
  <c r="K24" i="51" s="1"/>
  <c r="J23" i="51" l="1"/>
  <c r="K23" i="51" s="1"/>
  <c r="K25" i="51" s="1"/>
  <c r="G11" i="52" l="1"/>
  <c r="G9" i="52"/>
  <c r="G6" i="52"/>
  <c r="G23" i="52"/>
  <c r="G22" i="52"/>
  <c r="G21" i="52"/>
  <c r="G20" i="52"/>
  <c r="H19" i="51" l="1"/>
  <c r="J19" i="51" s="1"/>
  <c r="K19" i="51" s="1"/>
  <c r="K20" i="51" s="1"/>
  <c r="K73" i="51" s="1"/>
  <c r="G24" i="52"/>
</calcChain>
</file>

<file path=xl/sharedStrings.xml><?xml version="1.0" encoding="utf-8"?>
<sst xmlns="http://schemas.openxmlformats.org/spreadsheetml/2006/main" count="301" uniqueCount="158">
  <si>
    <t>ITEM</t>
  </si>
  <si>
    <t xml:space="preserve">Planilha Orçamentária </t>
  </si>
  <si>
    <t>1.1</t>
  </si>
  <si>
    <t>DESCRIÇÃO DOS SERVIÇOS</t>
  </si>
  <si>
    <t>VALOR (R$)</t>
  </si>
  <si>
    <t>Custo TOTAL com BDI incluso</t>
  </si>
  <si>
    <t>SINAPI</t>
  </si>
  <si>
    <t>CÓDIGO</t>
  </si>
  <si>
    <t>FONTE</t>
  </si>
  <si>
    <t>UNID</t>
  </si>
  <si>
    <t>QUANT</t>
  </si>
  <si>
    <t>PREÇO UNIT (SEM BDI)</t>
  </si>
  <si>
    <t>PREÇO UNIT (COM BDI)</t>
  </si>
  <si>
    <t>1.</t>
  </si>
  <si>
    <t>Subtotal</t>
  </si>
  <si>
    <t>_____________________________________</t>
  </si>
  <si>
    <t>VINÍCIUS KARAKIDA AUGUSTO</t>
  </si>
  <si>
    <t>ENGENHEIRO CIVIL - CREA PR -157984/D</t>
  </si>
  <si>
    <t>______________________________________</t>
  </si>
  <si>
    <t>PREFEITO MUNICIPAL</t>
  </si>
  <si>
    <t>M2</t>
  </si>
  <si>
    <t>BDI 1:</t>
  </si>
  <si>
    <t>ELTON FABIO LAZARETTI</t>
  </si>
  <si>
    <t>BDI 1</t>
  </si>
  <si>
    <t>M</t>
  </si>
  <si>
    <t>COMPOSIÇÕES</t>
  </si>
  <si>
    <t>COMPOSIÇÃO 1</t>
  </si>
  <si>
    <t>codigo</t>
  </si>
  <si>
    <t>referencia</t>
  </si>
  <si>
    <t>descrição</t>
  </si>
  <si>
    <t>unidade</t>
  </si>
  <si>
    <t xml:space="preserve">quantidade </t>
  </si>
  <si>
    <t>preço 
unitário</t>
  </si>
  <si>
    <t>preço 
total</t>
  </si>
  <si>
    <t>sinapi - i</t>
  </si>
  <si>
    <t>un</t>
  </si>
  <si>
    <t>sinapi</t>
  </si>
  <si>
    <t>h</t>
  </si>
  <si>
    <t>COMPOSIÇÃO 2</t>
  </si>
  <si>
    <t>SERVENTE COM ENCARGOS COMPLEMENTARES</t>
  </si>
  <si>
    <t>PEDREIRO COM ENCARGOS COMPLEMENTARES</t>
  </si>
  <si>
    <t>H</t>
  </si>
  <si>
    <t>SERVENTE COM ENCARGOS COMPLEMENTARES H C 0,2290000 21,87 5,00</t>
  </si>
  <si>
    <t>ARGAMASSA TRAÇO 1:0,5:4,5 (EM VOLUME DE CIMENTO, CAL E AREIA MÉDIA ÚMIDA) M3 CR 0,0120000 564,29 6,77
PARA ASSENTAMENTO DE ALVENARIA, PREPARO MANUAL. AF_08/2019</t>
  </si>
  <si>
    <t>M3</t>
  </si>
  <si>
    <t xml:space="preserve">ALAMBRADO EM MOURÕES DE CONCRETO, COM TELA DE ARAME GALVANIZADO (INCLUSIVE MURETA EM CONCRETO). </t>
  </si>
  <si>
    <t>SARRAFO NAO APARELHADO *2,5 X 7* CM, EM MACARANDUBA, ANGELIM OU EQUIVALENTE DA REGIAO - BRUTA</t>
  </si>
  <si>
    <t>SARRAFO NAO APARELHADO *2,5 X 10* CM, EM MACARANDUBA, ANGELIM OU EQUIVALENTE DA REGIAO - BRUTA</t>
  </si>
  <si>
    <t>KG</t>
  </si>
  <si>
    <t>ARAME GALVANIZADO 12 BWG, D = 2,76 MM (0,048 KG/M) OU 14 BWG, D = 2,11 MM KG (0,026 KG/M)</t>
  </si>
  <si>
    <t>CONCRETO MAGRO PARA LASTRO, TRAÇO 1:4,5:4,5 (EM MASSA SECA DE CIMENTO/ AREIA MÉDIA/ BRITA 1) - PREPARO MANUAL. AF_05/2021</t>
  </si>
  <si>
    <t>MOURAO DE CONCRETO CURVO, *10 X 10* CM, H= *2,60* M + CURVA DE 0,40 M</t>
  </si>
  <si>
    <t>TELA DE ARAME GALVANIZADA QUADRANGULAR / LOSANGULAR, FIO 2,11 MM (14 BWG), M2 17,26 MALHA 8 X 8 CM, H = 2 M</t>
  </si>
  <si>
    <t>ARAME FARPADO GALVANIZADO, 14 BWG (2,11 MM), CLASSE 250</t>
  </si>
  <si>
    <t>ALAMBRADO EM MOURÕES DE CONCRETO COM CURVA, COM TELA DE ARAME GALVANIZADO E TRÊS FIADAS DE ARAME FARPADO. (INCLUSIVE MURETA EM CONCRETO). AF_05/2018</t>
  </si>
  <si>
    <t>ALAMBRADO.</t>
  </si>
  <si>
    <t>C1</t>
  </si>
  <si>
    <t>COMPOSIÇÃO</t>
  </si>
  <si>
    <t>PORTAO DE ABRIR / GIRO, EM GRADIL DE METALON REDONDO DE 3/4" VERTICAL, COM M2 975,00
REQUADRO, ACABAMENTO NATURAL - COMPLETO</t>
  </si>
  <si>
    <t>PORTAO DE ABRIR / GIRO, EM GRADIL DE METALON REDONDO DE 3/4" VERTICAL, COM REQUADRO, ACABAMENTO NATURAL - COMPLETO, FORNECIMENTO E INSTALAÇÃO</t>
  </si>
  <si>
    <t xml:space="preserve">cotação 1 </t>
  </si>
  <si>
    <t xml:space="preserve">cotação </t>
  </si>
  <si>
    <r>
      <t xml:space="preserve">PORTÃO DE CORRER PARA ALAMBRADO COM ESTRUTURA DE TUBO DE AÇO DE 2.1/2” GALVANIZADO, QUADRO PARA TELA EM PERFIL CANTONEIRA EM AÇO 25,4MM X 3,17MM (L X E), TELA DE ARAME GALVANIZADA LOSANGULAR COM FIO 2,11MM (14 BWG) 8 X 8 CM E TRÊS FIADAS DE ARAME FARPADO GALVANIZADO 14 BWG (2,11MM) CLASSE 250, ACABAMENTO NATURAL, COM TRILHOS E ROLDANAS. </t>
    </r>
    <r>
      <rPr>
        <b/>
        <sz val="10"/>
        <rFont val="Arial"/>
        <family val="2"/>
      </rPr>
      <t>DIMENSÕES 4,00M X 2,50M (A X L)</t>
    </r>
  </si>
  <si>
    <t>UNI</t>
  </si>
  <si>
    <t>cotação 2</t>
  </si>
  <si>
    <r>
      <t xml:space="preserve">PORTÃO DE CORRER PARA ALAMBRADO COM ESTRUTURA DE TUBO DE AÇO DE 2.1/2” GALVANIZADO, QUADRO PARA TELA EM PERFIL CANTONEIRA EM AÇO 25,4MM X 3,17MM (L X E), TELA DE ARAME GALVANIZADA LOSANGULAR COM FIO 2,11MM (14 BWG) 8 X 8 CM E TRÊS FIADAS DE ARAME FARPADO GALVANIZADO 14 BWG (2,11MM) CLASSE 250, ACABAMENTO NATURAL, COM TRILHOS E ROLDANAS. </t>
    </r>
    <r>
      <rPr>
        <b/>
        <sz val="10"/>
        <rFont val="Arial"/>
        <family val="2"/>
      </rPr>
      <t>DIMENSÕES 5,00M X 2,50M (A X L)</t>
    </r>
  </si>
  <si>
    <t>2.1</t>
  </si>
  <si>
    <t>COBERTURA E ESTRUTURA METÁLICA</t>
  </si>
  <si>
    <t>FABRICAÇÃO E INSTALAÇÃO DE TESOURA INTEIRA EM AÇO, VÃO DE 5 M, PARA TELHA ONDULADA DE FIBROCIMENTO, METÁLICA, PLÁSTICA OU TERMOACÚSTICA, INCLUSO IÇAMENTO. AF_12/2015</t>
  </si>
  <si>
    <t>TRAMA DE AÇO COMPOSTA POR TERÇAS PARA TELHADOS DE ATÉ 2 ÁGUAS PARA TELHA ONDULADA DE FIBROCIMENTO, METÁLICA, PLÁSTICA OU TERMOACÚSTICA, INCLUSO TRANSPORTE VERTICAL (EM KG). AF_07/2019</t>
  </si>
  <si>
    <t>TELHAMENTO COM TELHA DE AÇO/ALUMÍNIO E = 0,5 MM, COM ATÉ 2 ÁGUAS, INCLUSO IÇAMENTO. AF_07/2019</t>
  </si>
  <si>
    <t>PILAR METÁLICO PERFIL LAMINADO OU SOLDADO EM AÇO ESTRUTURAL, COM CONEXÕES SOLDADAS, INCLUSOS MÃO DE OBRA, TRANSPORTE E IÇAMENTO UTILIZANDO GUINDASTE - FORNECIMENTO E INSTALAÇÃO. AF_01/2020_P</t>
  </si>
  <si>
    <t>VIGA METÁLICA EM PERFIL LAMINADO OU SOLDADO EM AÇO ESTRUTURAL, COM CONEXÕES SOLDADAS, INCLUSOS MÃO DE OBRA, TRANSPORTE E IÇAMENTO UTILIZANDO GUINDASTE - FORNECIMENTO E INSTALAÇÃO. AF_01/2020_P</t>
  </si>
  <si>
    <t>PORTÕES</t>
  </si>
  <si>
    <t>ESTACA BROCA DE CONCRETO, DIÂMETRO DE 25CM, ESCAVAÇÃO MANUAL COM TRADO CONCHA, COM ARMADURA DE ARRANQUE. AF_05/2020</t>
  </si>
  <si>
    <t>CONCRETAGEM DE BLOCOS DE COROAMENTO E VIGAS BALDRAME, FCK 30 MPA, COM USO DE JERICA LANÇAMENTO, ADENSAMENTO E ACABAMENTO. AF_06/2017</t>
  </si>
  <si>
    <t>FUNDAÇÃO COBERTURA</t>
  </si>
  <si>
    <t>ESCAVAÇÃO MANUAL PARA BLOCO DE COROAMENTO OU SAPATA (INCLUINDO ESCAVAÇÃO PARA COLOCAÇÃO DE FÔRMAS). AF_06/2017</t>
  </si>
  <si>
    <t>FABRICAÇÃO, MONTAGEM E DESMONTAGEM DE FÔRMA PARA BLOCO DE COROAMENTO, EM MADEIRA SERRADA, E=25 MM, 4 UTILIZAÇÕES. AF_06/2017</t>
  </si>
  <si>
    <t>ESCAVAÇÃO MANUAL DE VALA PARA VIGA BALDRAME (INCLUINDO ESCAVAÇÃO PARA COLOCAÇÃO DE FÔRMAS). AF_06/2017</t>
  </si>
  <si>
    <t>FABRICAÇÃO, MONTAGEM E DESMONTAGEM DE FÔRMA PARA VIGA BALDRAME, EM MADEIRA SERRADA, E=25 MM, 4 UTILIZAÇÕES. AF_06/2017</t>
  </si>
  <si>
    <t>ARMAÇÃO DE BLOCO, VIGA BALDRAME OU SAPATA UTILIZANDO AÇO CA-50 DE 10 MM - MONTAGEM. AF_06/2017</t>
  </si>
  <si>
    <t>ARMAÇÃO DE BLOCO, VIGA BALDRAME OU SAPATA UTILIZANDO AÇO CA-50 DE 6,3MM - MONTAGEM. AF_06/2017</t>
  </si>
  <si>
    <t>MURO DE ARRIMO</t>
  </si>
  <si>
    <t>MONTAGEM E DESMONTAGEM DE FÔRMA DE PILARES RETANGULARES E ESTRUTURAS SIMILARES, PÉ-DIREITO SIMPLES, EM CHAPA DE MADEIRA COMPENSADA RESINADA,8 UTILIZAÇÕES. AF_09/2020</t>
  </si>
  <si>
    <t>FABRICAÇÃO DE FÔRMA PARA VIGAS, EM CHAPA DE MADEIRA COMPENSADA RESINADA, E = 17 MM. AF_09/2020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</si>
  <si>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</si>
  <si>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</si>
  <si>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</si>
  <si>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</si>
  <si>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</si>
  <si>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</si>
  <si>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</si>
  <si>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</si>
  <si>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</si>
  <si>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4.8</t>
  </si>
  <si>
    <t>5.2</t>
  </si>
  <si>
    <t>5.3</t>
  </si>
  <si>
    <t>5.4</t>
  </si>
  <si>
    <t>5.5</t>
  </si>
  <si>
    <t>5.1</t>
  </si>
  <si>
    <t>CONCRETO FCK = 25MPA, TRAÇO 1:2,3:2,7 (EM MASSA SECA DE CIMENTO/ AREIA MÉDIA/ BRITA 1) - PREPARO MECÂNICO COM BETONEIRA 600 L. AF_05/2021</t>
  </si>
  <si>
    <t>CHAPISCO APLICADO EM ALVENARIA (SEM PRESENÇA DE VÃOS) E ESTRUTURAS DE CONCRETO DE FACHADA, COM COLHER DE PEDREIRO. ARGAMASSA TRAÇO 1:3 COM PREPARO EM BETONEIRA 400L. AF_06/2014</t>
  </si>
  <si>
    <t>EMBOÇO OU MASSA ÚNICA EM ARGAMASSA TRAÇO 1:2:8, PREPARO MECÂNICO COM BETONEIRA 400 L, APLICADA MANUALMENTE EM PANOS CEGOS DE FACHADA (SEM PRESENÇA DE VÃOS), ESPESSURA DE 25 MM. AF_08/2022</t>
  </si>
  <si>
    <t>EXECUÇÃO DE PASSEIO (CALÇADA) OU PISO DE CONCRETO COM CONCRETO MOLDADO IN LOCO, USINADO, ACABAMENTO CONVENCIONAL, ESPESSURA 6 CM, ARMADO. AF_08/2022</t>
  </si>
  <si>
    <t>EXECUÇÃO DE CANALETA DE CONCRETO MOLDADO IN LOCO, ESPESSURA DE 0,07 M, GEOMETRIA TRAPEZOIDAL (DIMENSÕES INTERNAS: B=0,6 M; B=0,147 M; H=0,2M). AF_08/2021</t>
  </si>
  <si>
    <t>GRELHA DE FERRO FUNDIDO SIMPLES COM REQUADRO, 150 X 1000 MM, ASSENTADA COM ARGAMASSA 1 : 3 CIMENTO: AREIA - FORNECIMENTO E INSTALAÇÃO. AF_08/2021</t>
  </si>
  <si>
    <t>TANQUE SÉPTICO CIRCULAR, EM CONCRETO PRÉ-MOLDADO, DIÂMETRO INTERNO = 1 ,10 M, ALTURA INTERNA = 2,50 M, VOLUME ÚTIL: 2138,2 L (PARA 5 CONTRIBUINTES). AF_12/2020</t>
  </si>
  <si>
    <t>JOELHO 90 GRAUS, PVC, SERIE NORMAL, ESGOTO PREDIAL, DN 50 MM, JUNTA ELÁSTICA, FORNECIDO E INSTALADO EM RAMAL DE DESCARGA OU RAMAL DE ESGOTOSANITÁRIO. AF_08/2022</t>
  </si>
  <si>
    <t>TUBO PVC, SERIE NORMAL, ESGOTO PREDIAL, DN 50 MM, FORNECIDO E INSTALADO EM RAMAL DE DESCARGA OU RAMAL DE ESGOTO SANITÁRIO. AF_08/2022</t>
  </si>
  <si>
    <t>PISO E DRENO</t>
  </si>
  <si>
    <t>ARMAÇÃO DE PILAR OU VIGA DE ESTRUTURA DE CONCRETO ARMADO EMBUTIDA EM ALVENARIA DE VEDAÇÃO UTILIZANDO AÇO CA-50 DE 10,0 MM - MONTAGEM. AF_06/2022</t>
  </si>
  <si>
    <t>ARMAÇÃO DE PILAR OU VIGA DE ESTRUTURA DE CONCRETO ARMADO EMBUTIDA EM ALVENARIA DE VEDAÇÃO UTILIZANDO AÇO CA-60 DE 5,0 MM - MONTAGEM. AF_06/2022</t>
  </si>
  <si>
    <t>ALVENARIA DE VEDAÇÃO DE BLOCOS CERÂMICOS FURADOS NA HORIZONTAL DE 14X9X19 CM (ESPESSURA 14 CM, BLOCO DEITADO) E ARGAMASSA DE ASSENTAMENTO COM PREPARO EM BETONEIRA. AF_12/2021</t>
  </si>
  <si>
    <t>5.6</t>
  </si>
  <si>
    <t>6.1</t>
  </si>
  <si>
    <t>6.2</t>
  </si>
  <si>
    <t>6.3</t>
  </si>
  <si>
    <t>6.4</t>
  </si>
  <si>
    <t>6.5</t>
  </si>
  <si>
    <t>REFERÊNCIA DE PREÇOS: SINAPI 10/22 NÃO DESONERADO</t>
  </si>
  <si>
    <t>SERVIÇOS PRELIMINARES</t>
  </si>
  <si>
    <t>LOCAÇÃO COM CAVALETE COM ALTURA DE 0,50 M - 2 UTILIZAÇÕES. AF_10/2018</t>
  </si>
  <si>
    <t>SINAPI-I</t>
  </si>
  <si>
    <t>PLACA DE OBRA (PARA CONSTRUCAO CIVIL) EM CHAPA GALVANIZADA *N. 22*, ADESIVADA, DE *1,5 X 1,0* M</t>
  </si>
  <si>
    <t>SINAPI - I</t>
  </si>
  <si>
    <t>CHAPA DE ACO GALVANIZADA BITOLA GSG 14, E = 1,95 MM (15,60 KG/M2)</t>
  </si>
  <si>
    <t>6.6</t>
  </si>
  <si>
    <t>OBRA: CERCAMENTO EM ALAMBRADO E CONSTRUÇÃO DE INFRAESTRUTURA TIPO TRANSBORDO COBERTO PARA CONDUÇÃO DE LIXO NÃO RECICLÁVEL</t>
  </si>
  <si>
    <t>Local: ATERRO SANITÁRIO DE CAFEARA</t>
  </si>
  <si>
    <t>CAFEARA, 21 DE DEZEMBRO DE 2022</t>
  </si>
  <si>
    <t>CIDADE: CAFEARA</t>
  </si>
  <si>
    <t xml:space="preserve">CRONOGRAMA FISICO FINANCEIRO </t>
  </si>
  <si>
    <t>VALORES</t>
  </si>
  <si>
    <t>SERVIÇOS EXECUTADOS %</t>
  </si>
  <si>
    <t>DISCRIMINAÇÃO</t>
  </si>
  <si>
    <t>VALOR COM BDI</t>
  </si>
  <si>
    <t>30 DIAS</t>
  </si>
  <si>
    <t>60 DIAS</t>
  </si>
  <si>
    <t>TOTAL</t>
  </si>
  <si>
    <t>______________________________</t>
  </si>
  <si>
    <t>ENGENHEIRO CIVIL - CREA PR: 157984/D</t>
  </si>
  <si>
    <t>5.7</t>
  </si>
  <si>
    <t>5.8</t>
  </si>
  <si>
    <t>5.9</t>
  </si>
  <si>
    <t>5.10</t>
  </si>
  <si>
    <t>5.11</t>
  </si>
  <si>
    <t>5.12</t>
  </si>
  <si>
    <t>7.1</t>
  </si>
  <si>
    <t>7.2</t>
  </si>
  <si>
    <t>7.3</t>
  </si>
  <si>
    <t>7.4</t>
  </si>
  <si>
    <t>7.5</t>
  </si>
  <si>
    <t>7.6</t>
  </si>
  <si>
    <t>90 DIAS</t>
  </si>
  <si>
    <t>120 DIAS</t>
  </si>
  <si>
    <t>150 DIAS</t>
  </si>
  <si>
    <t xml:space="preserve">PERCENTAGEM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</si>
</sst>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&quot;R$&quot;#,##0.00"/>
    <numFmt numFmtId="180" formatCode="&quot;R$&quot;\ #,##0.00"/>
    <numFmt numFmtId="181" formatCode="#,##0.00_ ;\-#,##0.00\ 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165" fontId="17" fillId="0" borderId="0" applyBorder="0" applyProtection="0"/>
    <xf numFmtId="165" fontId="17" fillId="0" borderId="0" applyBorder="0" applyProtection="0"/>
    <xf numFmtId="0" fontId="8" fillId="0" borderId="0"/>
    <xf numFmtId="0" fontId="17" fillId="0" borderId="0" applyNumberFormat="0" applyBorder="0" applyProtection="0"/>
    <xf numFmtId="0" fontId="18" fillId="0" borderId="0" applyNumberFormat="0" applyBorder="0" applyProtection="0"/>
    <xf numFmtId="166" fontId="18" fillId="0" borderId="0" applyBorder="0" applyProtection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5" fillId="0" borderId="0"/>
    <xf numFmtId="0" fontId="5" fillId="0" borderId="0"/>
    <xf numFmtId="0" fontId="20" fillId="0" borderId="0"/>
    <xf numFmtId="0" fontId="16" fillId="0" borderId="0"/>
    <xf numFmtId="0" fontId="5" fillId="0" borderId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Border="0" applyProtection="0"/>
    <xf numFmtId="167" fontId="21" fillId="0" borderId="0" applyBorder="0" applyProtection="0"/>
    <xf numFmtId="164" fontId="5" fillId="0" borderId="0" applyFont="0" applyFill="0" applyBorder="0" applyAlignment="0" applyProtection="0"/>
    <xf numFmtId="165" fontId="17" fillId="0" borderId="0" applyBorder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2" fillId="0" borderId="0"/>
    <xf numFmtId="168" fontId="5" fillId="0" borderId="0" applyFont="0" applyFill="0" applyBorder="0" applyAlignment="0" applyProtection="0"/>
    <xf numFmtId="169" fontId="23" fillId="0" borderId="0">
      <protection locked="0"/>
    </xf>
    <xf numFmtId="0" fontId="6" fillId="6" borderId="7" applyFill="0" applyBorder="0" applyAlignment="0" applyProtection="0">
      <alignment vertical="center"/>
      <protection locked="0"/>
    </xf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8" fillId="0" borderId="0"/>
    <xf numFmtId="173" fontId="23" fillId="0" borderId="0">
      <protection locked="0"/>
    </xf>
    <xf numFmtId="173" fontId="23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8" fontId="12" fillId="2" borderId="0" applyNumberFormat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10" fontId="12" fillId="7" borderId="1" applyNumberFormat="0" applyBorder="0" applyAlignment="0" applyProtection="0"/>
    <xf numFmtId="0" fontId="5" fillId="0" borderId="0">
      <alignment horizontal="centerContinuous" vertical="justify"/>
    </xf>
    <xf numFmtId="0" fontId="27" fillId="0" borderId="0" applyAlignment="0">
      <alignment horizontal="center"/>
    </xf>
    <xf numFmtId="44" fontId="9" fillId="0" borderId="0" applyFont="0" applyFill="0" applyBorder="0" applyAlignment="0" applyProtection="0"/>
    <xf numFmtId="174" fontId="28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horizontal="left" vertical="center" indent="12"/>
    </xf>
    <xf numFmtId="0" fontId="12" fillId="0" borderId="7" applyBorder="0">
      <alignment horizontal="left" vertical="center" wrapText="1" indent="2"/>
      <protection locked="0"/>
    </xf>
    <xf numFmtId="0" fontId="12" fillId="0" borderId="7" applyBorder="0">
      <alignment horizontal="left" vertical="center" wrapText="1" indent="3"/>
      <protection locked="0"/>
    </xf>
    <xf numFmtId="10" fontId="5" fillId="0" borderId="0" applyFont="0" applyFill="0" applyBorder="0" applyAlignment="0" applyProtection="0"/>
    <xf numFmtId="175" fontId="23" fillId="0" borderId="0">
      <protection locked="0"/>
    </xf>
    <xf numFmtId="175" fontId="23" fillId="0" borderId="0">
      <protection locked="0"/>
    </xf>
    <xf numFmtId="176" fontId="23" fillId="0" borderId="0">
      <protection locked="0"/>
    </xf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30" fillId="0" borderId="0" applyFont="0" applyFill="0" applyBorder="0" applyAlignment="0" applyProtection="0"/>
    <xf numFmtId="177" fontId="31" fillId="0" borderId="0">
      <protection locked="0"/>
    </xf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/>
    <xf numFmtId="0" fontId="32" fillId="0" borderId="0">
      <protection locked="0"/>
    </xf>
    <xf numFmtId="0" fontId="32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horizontal="centerContinuous" vertical="justify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2" borderId="1" xfId="12" applyFont="1" applyFill="1" applyBorder="1" applyAlignment="1">
      <alignment horizontal="center"/>
    </xf>
    <xf numFmtId="0" fontId="6" fillId="2" borderId="1" xfId="12" applyFont="1" applyFill="1" applyBorder="1" applyAlignment="1">
      <alignment vertical="center"/>
    </xf>
    <xf numFmtId="49" fontId="6" fillId="4" borderId="3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left" vertical="center"/>
    </xf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 vertical="center"/>
    </xf>
    <xf numFmtId="43" fontId="6" fillId="0" borderId="0" xfId="12" applyNumberFormat="1" applyFont="1" applyAlignment="1">
      <alignment vertical="center"/>
    </xf>
    <xf numFmtId="0" fontId="6" fillId="2" borderId="1" xfId="12" applyFont="1" applyFill="1" applyBorder="1" applyAlignment="1">
      <alignment horizontal="center" vertical="center"/>
    </xf>
    <xf numFmtId="164" fontId="5" fillId="0" borderId="1" xfId="3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 wrapText="1"/>
    </xf>
    <xf numFmtId="0" fontId="6" fillId="0" borderId="0" xfId="12" applyFont="1" applyAlignment="1">
      <alignment vertical="center" wrapText="1"/>
    </xf>
    <xf numFmtId="0" fontId="10" fillId="0" borderId="0" xfId="12" applyFont="1" applyAlignment="1">
      <alignment horizontal="center" vertical="center" wrapText="1"/>
    </xf>
    <xf numFmtId="164" fontId="5" fillId="0" borderId="0" xfId="28" applyFont="1" applyAlignment="1">
      <alignment vertical="center"/>
    </xf>
    <xf numFmtId="164" fontId="6" fillId="0" borderId="0" xfId="28" applyFont="1" applyAlignment="1">
      <alignment vertical="center"/>
    </xf>
    <xf numFmtId="164" fontId="5" fillId="0" borderId="0" xfId="31" applyFont="1" applyAlignment="1">
      <alignment horizontal="right" vertical="center"/>
    </xf>
    <xf numFmtId="164" fontId="6" fillId="0" borderId="0" xfId="31" applyFont="1" applyAlignment="1">
      <alignment horizontal="center" vertical="center"/>
    </xf>
    <xf numFmtId="164" fontId="6" fillId="0" borderId="0" xfId="31" applyFont="1" applyAlignment="1">
      <alignment vertical="center"/>
    </xf>
    <xf numFmtId="49" fontId="6" fillId="4" borderId="3" xfId="12" applyNumberFormat="1" applyFont="1" applyFill="1" applyBorder="1" applyAlignment="1">
      <alignment horizontal="center" vertical="center" wrapText="1"/>
    </xf>
    <xf numFmtId="164" fontId="6" fillId="4" borderId="8" xfId="31" applyFont="1" applyFill="1" applyBorder="1" applyAlignment="1">
      <alignment horizontal="center" vertical="center" wrapText="1"/>
    </xf>
    <xf numFmtId="4" fontId="6" fillId="4" borderId="3" xfId="12" applyNumberFormat="1" applyFont="1" applyFill="1" applyBorder="1" applyAlignment="1">
      <alignment horizontal="center" vertical="center" wrapText="1"/>
    </xf>
    <xf numFmtId="4" fontId="6" fillId="4" borderId="9" xfId="12" applyNumberFormat="1" applyFont="1" applyFill="1" applyBorder="1" applyAlignment="1">
      <alignment horizontal="center" vertical="center" wrapText="1"/>
    </xf>
    <xf numFmtId="164" fontId="5" fillId="0" borderId="0" xfId="31" applyFont="1" applyAlignment="1">
      <alignment horizontal="center" vertical="center"/>
    </xf>
    <xf numFmtId="164" fontId="5" fillId="0" borderId="0" xfId="31" applyFont="1" applyAlignment="1">
      <alignment vertical="center"/>
    </xf>
    <xf numFmtId="164" fontId="6" fillId="2" borderId="1" xfId="31" applyFont="1" applyFill="1" applyBorder="1" applyAlignment="1">
      <alignment vertical="center"/>
    </xf>
    <xf numFmtId="164" fontId="5" fillId="0" borderId="1" xfId="28" applyFont="1" applyBorder="1" applyAlignment="1">
      <alignment horizontal="right" vertical="center"/>
    </xf>
    <xf numFmtId="164" fontId="5" fillId="0" borderId="1" xfId="28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6" fillId="0" borderId="1" xfId="31" applyFont="1" applyBorder="1" applyAlignment="1">
      <alignment horizontal="right" vertical="center" wrapText="1"/>
    </xf>
    <xf numFmtId="164" fontId="6" fillId="0" borderId="1" xfId="31" applyFont="1" applyBorder="1" applyAlignment="1">
      <alignment vertical="center" wrapText="1"/>
    </xf>
    <xf numFmtId="164" fontId="0" fillId="0" borderId="0" xfId="31" applyFont="1" applyAlignment="1">
      <alignment vertical="center" wrapText="1"/>
    </xf>
    <xf numFmtId="164" fontId="6" fillId="0" borderId="0" xfId="31" applyFont="1" applyAlignment="1">
      <alignment horizontal="right" vertical="center"/>
    </xf>
    <xf numFmtId="49" fontId="6" fillId="4" borderId="7" xfId="0" applyNumberFormat="1" applyFont="1" applyFill="1" applyBorder="1" applyAlignment="1">
      <alignment horizontal="right" vertical="center"/>
    </xf>
    <xf numFmtId="49" fontId="6" fillId="4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164" fontId="6" fillId="4" borderId="1" xfId="31" applyFont="1" applyFill="1" applyBorder="1" applyAlignment="1">
      <alignment horizontal="right" vertical="center"/>
    </xf>
    <xf numFmtId="2" fontId="5" fillId="0" borderId="0" xfId="31" applyNumberFormat="1" applyFont="1" applyAlignment="1">
      <alignment horizontal="right" vertical="center"/>
    </xf>
    <xf numFmtId="164" fontId="6" fillId="0" borderId="0" xfId="24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6" fillId="5" borderId="0" xfId="31" applyFont="1" applyFill="1" applyAlignment="1">
      <alignment horizontal="right" vertical="center" wrapText="1"/>
    </xf>
    <xf numFmtId="10" fontId="6" fillId="5" borderId="0" xfId="31" applyNumberFormat="1" applyFont="1" applyFill="1" applyAlignment="1">
      <alignment vertical="center" wrapText="1"/>
    </xf>
    <xf numFmtId="43" fontId="5" fillId="0" borderId="1" xfId="28" applyNumberFormat="1" applyFont="1" applyBorder="1" applyAlignment="1">
      <alignment vertical="center"/>
    </xf>
    <xf numFmtId="0" fontId="5" fillId="3" borderId="0" xfId="12" applyFill="1" applyAlignment="1" applyProtection="1">
      <alignment vertical="justify"/>
      <protection locked="0"/>
    </xf>
    <xf numFmtId="0" fontId="5" fillId="3" borderId="4" xfId="12" applyFill="1" applyBorder="1" applyAlignment="1" applyProtection="1">
      <alignment vertical="justify"/>
      <protection locked="0"/>
    </xf>
    <xf numFmtId="0" fontId="5" fillId="3" borderId="4" xfId="12" applyFill="1" applyBorder="1" applyAlignment="1" applyProtection="1">
      <alignment vertical="center"/>
      <protection locked="0"/>
    </xf>
    <xf numFmtId="0" fontId="5" fillId="3" borderId="0" xfId="12" applyFill="1" applyAlignment="1" applyProtection="1">
      <alignment vertical="center"/>
      <protection locked="0"/>
    </xf>
    <xf numFmtId="0" fontId="4" fillId="3" borderId="0" xfId="12" applyFont="1" applyFill="1" applyAlignment="1" applyProtection="1">
      <alignment horizontal="center" vertical="center"/>
      <protection locked="0"/>
    </xf>
    <xf numFmtId="0" fontId="4" fillId="3" borderId="0" xfId="12" applyFont="1" applyFill="1" applyAlignment="1" applyProtection="1">
      <alignment horizontal="center" vertical="justify"/>
      <protection locked="0"/>
    </xf>
    <xf numFmtId="0" fontId="33" fillId="0" borderId="1" xfId="0" applyFont="1" applyBorder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0" fontId="10" fillId="0" borderId="0" xfId="12" applyFont="1" applyBorder="1" applyAlignment="1">
      <alignment vertical="center" wrapText="1"/>
    </xf>
    <xf numFmtId="0" fontId="6" fillId="0" borderId="0" xfId="12" applyFont="1" applyBorder="1" applyAlignment="1">
      <alignment vertical="center" wrapText="1"/>
    </xf>
    <xf numFmtId="164" fontId="4" fillId="0" borderId="1" xfId="28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6" fillId="3" borderId="0" xfId="31" applyFont="1" applyFill="1" applyAlignment="1">
      <alignment horizontal="right" vertical="center" wrapText="1"/>
    </xf>
    <xf numFmtId="10" fontId="6" fillId="3" borderId="0" xfId="31" applyNumberFormat="1" applyFont="1" applyFill="1" applyAlignment="1">
      <alignment vertical="center" wrapText="1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179" fontId="0" fillId="0" borderId="1" xfId="0" applyNumberFormat="1" applyBorder="1"/>
    <xf numFmtId="0" fontId="4" fillId="0" borderId="1" xfId="0" applyFont="1" applyBorder="1" applyAlignment="1">
      <alignment wrapText="1"/>
    </xf>
    <xf numFmtId="179" fontId="0" fillId="0" borderId="0" xfId="0" applyNumberFormat="1"/>
    <xf numFmtId="180" fontId="0" fillId="0" borderId="1" xfId="0" applyNumberFormat="1" applyBorder="1"/>
    <xf numFmtId="0" fontId="6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31" applyFont="1" applyBorder="1" applyAlignment="1">
      <alignment horizontal="right" vertical="center" wrapText="1"/>
    </xf>
    <xf numFmtId="164" fontId="6" fillId="0" borderId="0" xfId="31" applyFont="1" applyBorder="1" applyAlignment="1">
      <alignment vertical="center" wrapText="1"/>
    </xf>
    <xf numFmtId="0" fontId="4" fillId="0" borderId="1" xfId="12" applyFont="1" applyBorder="1" applyAlignment="1">
      <alignment horizontal="center" vertical="center"/>
    </xf>
    <xf numFmtId="164" fontId="4" fillId="0" borderId="1" xfId="3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3" borderId="0" xfId="12" applyFont="1" applyFill="1" applyAlignment="1" applyProtection="1">
      <alignment horizontal="center" vertical="center"/>
      <protection locked="0"/>
    </xf>
    <xf numFmtId="0" fontId="10" fillId="0" borderId="0" xfId="12" applyFont="1" applyBorder="1" applyAlignment="1">
      <alignment horizontal="center" vertical="center" wrapText="1"/>
    </xf>
    <xf numFmtId="0" fontId="15" fillId="0" borderId="0" xfId="12" applyFont="1" applyBorder="1" applyAlignment="1">
      <alignment horizontal="center" vertical="center" wrapText="1"/>
    </xf>
    <xf numFmtId="0" fontId="15" fillId="0" borderId="2" xfId="12" applyFont="1" applyBorder="1" applyAlignment="1">
      <alignment horizontal="center" vertical="center" wrapText="1"/>
    </xf>
    <xf numFmtId="0" fontId="4" fillId="3" borderId="0" xfId="12" applyFont="1" applyFill="1" applyAlignment="1" applyProtection="1">
      <alignment horizontal="center" vertical="justify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9" fontId="35" fillId="0" borderId="10" xfId="12" applyNumberFormat="1" applyFont="1" applyBorder="1" applyAlignment="1">
      <alignment horizontal="center" vertical="center"/>
    </xf>
    <xf numFmtId="49" fontId="35" fillId="0" borderId="8" xfId="12" applyNumberFormat="1" applyFont="1" applyBorder="1" applyAlignment="1">
      <alignment horizontal="center" vertical="center"/>
    </xf>
    <xf numFmtId="49" fontId="35" fillId="0" borderId="9" xfId="12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11" xfId="0" applyFont="1" applyBorder="1"/>
    <xf numFmtId="0" fontId="40" fillId="0" borderId="12" xfId="0" applyFont="1" applyBorder="1" applyAlignment="1">
      <alignment horizontal="left"/>
    </xf>
    <xf numFmtId="0" fontId="40" fillId="0" borderId="12" xfId="0" applyFont="1" applyBorder="1" applyAlignment="1">
      <alignment horizontal="right"/>
    </xf>
    <xf numFmtId="0" fontId="40" fillId="0" borderId="4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right"/>
    </xf>
    <xf numFmtId="10" fontId="40" fillId="0" borderId="0" xfId="353" applyNumberFormat="1" applyFont="1" applyBorder="1" applyAlignment="1">
      <alignment horizontal="left"/>
    </xf>
    <xf numFmtId="0" fontId="40" fillId="0" borderId="13" xfId="0" applyFont="1" applyBorder="1" applyAlignment="1">
      <alignment horizontal="left"/>
    </xf>
    <xf numFmtId="0" fontId="40" fillId="0" borderId="2" xfId="0" applyFont="1" applyBorder="1" applyAlignment="1">
      <alignment horizontal="left"/>
    </xf>
    <xf numFmtId="0" fontId="40" fillId="0" borderId="2" xfId="0" applyFont="1" applyBorder="1" applyAlignment="1">
      <alignment horizontal="right"/>
    </xf>
    <xf numFmtId="0" fontId="37" fillId="0" borderId="0" xfId="0" applyFont="1"/>
    <xf numFmtId="0" fontId="0" fillId="0" borderId="0" xfId="0" applyAlignment="1">
      <alignment horizontal="right"/>
    </xf>
    <xf numFmtId="0" fontId="37" fillId="0" borderId="11" xfId="0" applyFont="1" applyBorder="1"/>
    <xf numFmtId="0" fontId="37" fillId="0" borderId="14" xfId="0" applyFont="1" applyBorder="1"/>
    <xf numFmtId="0" fontId="37" fillId="0" borderId="11" xfId="0" applyFont="1" applyBorder="1" applyAlignment="1">
      <alignment horizontal="right"/>
    </xf>
    <xf numFmtId="0" fontId="37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8" borderId="3" xfId="0" applyFont="1" applyFill="1" applyBorder="1" applyAlignment="1">
      <alignment horizontal="center" vertical="center" wrapText="1"/>
    </xf>
    <xf numFmtId="0" fontId="37" fillId="8" borderId="15" xfId="0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6" fillId="3" borderId="1" xfId="349" applyFont="1" applyFill="1" applyBorder="1" applyAlignment="1">
      <alignment vertical="center"/>
    </xf>
    <xf numFmtId="164" fontId="42" fillId="3" borderId="16" xfId="24" applyFont="1" applyFill="1" applyBorder="1" applyAlignment="1">
      <alignment horizontal="center" vertical="center" wrapText="1"/>
    </xf>
    <xf numFmtId="9" fontId="42" fillId="3" borderId="16" xfId="0" applyNumberFormat="1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 wrapText="1"/>
    </xf>
    <xf numFmtId="0" fontId="41" fillId="3" borderId="10" xfId="0" applyFont="1" applyFill="1" applyBorder="1" applyAlignment="1">
      <alignment horizontal="left" vertical="center" wrapText="1"/>
    </xf>
    <xf numFmtId="164" fontId="41" fillId="3" borderId="9" xfId="24" applyFont="1" applyFill="1" applyBorder="1" applyAlignment="1">
      <alignment horizontal="center" vertical="center" wrapText="1"/>
    </xf>
    <xf numFmtId="164" fontId="41" fillId="3" borderId="3" xfId="24" applyFont="1" applyFill="1" applyBorder="1" applyAlignment="1">
      <alignment vertical="center" wrapText="1"/>
    </xf>
    <xf numFmtId="164" fontId="41" fillId="3" borderId="3" xfId="24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left" vertical="center" wrapText="1"/>
    </xf>
    <xf numFmtId="181" fontId="41" fillId="3" borderId="0" xfId="0" applyNumberFormat="1" applyFont="1" applyFill="1" applyAlignment="1">
      <alignment horizontal="right" vertical="center" wrapText="1"/>
    </xf>
    <xf numFmtId="164" fontId="41" fillId="3" borderId="0" xfId="24" applyFont="1" applyFill="1" applyAlignment="1">
      <alignment horizontal="center" vertical="center" wrapText="1"/>
    </xf>
    <xf numFmtId="164" fontId="41" fillId="3" borderId="0" xfId="24" applyFont="1" applyFill="1" applyAlignment="1">
      <alignment horizontal="right" vertical="center" wrapText="1"/>
    </xf>
    <xf numFmtId="0" fontId="41" fillId="3" borderId="0" xfId="0" applyFont="1" applyFill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43" fontId="42" fillId="0" borderId="0" xfId="0" applyNumberFormat="1" applyFont="1" applyAlignment="1">
      <alignment horizontal="right" vertical="center" wrapText="1"/>
    </xf>
    <xf numFmtId="2" fontId="42" fillId="0" borderId="0" xfId="0" applyNumberFormat="1" applyFont="1" applyAlignment="1">
      <alignment horizontal="center" vertical="center" wrapText="1"/>
    </xf>
    <xf numFmtId="2" fontId="42" fillId="3" borderId="0" xfId="0" applyNumberFormat="1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right" vertical="center" wrapText="1"/>
    </xf>
    <xf numFmtId="2" fontId="4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7" fillId="0" borderId="9" xfId="0" applyFont="1" applyBorder="1" applyAlignment="1">
      <alignment horizontal="center"/>
    </xf>
    <xf numFmtId="0" fontId="40" fillId="0" borderId="17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0" fillId="0" borderId="19" xfId="0" applyFont="1" applyBorder="1" applyAlignment="1">
      <alignment horizontal="left"/>
    </xf>
    <xf numFmtId="10" fontId="41" fillId="3" borderId="9" xfId="24" applyNumberFormat="1" applyFont="1" applyFill="1" applyBorder="1" applyAlignment="1">
      <alignment horizontal="center" vertical="center" wrapText="1"/>
    </xf>
    <xf numFmtId="10" fontId="41" fillId="3" borderId="3" xfId="24" applyNumberFormat="1" applyFont="1" applyFill="1" applyBorder="1" applyAlignment="1">
      <alignment vertical="center" wrapText="1"/>
    </xf>
    <xf numFmtId="10" fontId="41" fillId="3" borderId="3" xfId="24" applyNumberFormat="1" applyFont="1" applyFill="1" applyBorder="1" applyAlignment="1">
      <alignment horizontal="center" vertical="center" wrapText="1"/>
    </xf>
  </cellXfs>
  <cellStyles count="354">
    <cellStyle name="_x000d__x000a_JournalTemplate=C:\COMFO\CTALK\JOURSTD.TPL_x000d__x000a_LbStateAddress=3 3 0 251 1 89 2 311_x000d__x000a_LbStateJou" xfId="35"/>
    <cellStyle name="20% - Ênfase1 100" xfId="1"/>
    <cellStyle name="60% - Ênfase6 37" xfId="2"/>
    <cellStyle name="Comma_Arauco Piping list" xfId="36"/>
    <cellStyle name="Comma0" xfId="37"/>
    <cellStyle name="CORES" xfId="38"/>
    <cellStyle name="Currency [0]_Arauco Piping list" xfId="39"/>
    <cellStyle name="Currency_Arauco Piping list" xfId="40"/>
    <cellStyle name="Currency0" xfId="41"/>
    <cellStyle name="Data" xfId="42"/>
    <cellStyle name="Date" xfId="43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7"/>
    <cellStyle name="Excel Built-in Normal 3" xfId="44"/>
    <cellStyle name="Excel_BuiltIn_Comma" xfId="8"/>
    <cellStyle name="Fixed" xfId="45"/>
    <cellStyle name="Fixo" xfId="46"/>
    <cellStyle name="Followed Hyperlink" xfId="47"/>
    <cellStyle name="Grey" xfId="48"/>
    <cellStyle name="Heading" xfId="9"/>
    <cellStyle name="Heading 1" xfId="49"/>
    <cellStyle name="Heading 2" xfId="50"/>
    <cellStyle name="Heading1" xfId="10"/>
    <cellStyle name="Hiperlink 2" xfId="51"/>
    <cellStyle name="Indefinido" xfId="52"/>
    <cellStyle name="Input [yellow]" xfId="53"/>
    <cellStyle name="material" xfId="54"/>
    <cellStyle name="material 2" xfId="191"/>
    <cellStyle name="MINIPG" xfId="55"/>
    <cellStyle name="Moeda 2" xfId="56"/>
    <cellStyle name="Normal" xfId="0" builtinId="0"/>
    <cellStyle name="Normal - Style1" xfId="57"/>
    <cellStyle name="Normal 10" xfId="58"/>
    <cellStyle name="Normal 10 2" xfId="32"/>
    <cellStyle name="Normal 10 3" xfId="350"/>
    <cellStyle name="Normal 11" xfId="59"/>
    <cellStyle name="Normal 11 2" xfId="189"/>
    <cellStyle name="Normal 12" xfId="11"/>
    <cellStyle name="Normal 12 2" xfId="192"/>
    <cellStyle name="Normal 13" xfId="60"/>
    <cellStyle name="Normal 13 2" xfId="61"/>
    <cellStyle name="Normal 13 2 2" xfId="193"/>
    <cellStyle name="Normal 13 2 3" xfId="304"/>
    <cellStyle name="Normal 13 3" xfId="62"/>
    <cellStyle name="Normal 13 3 2" xfId="194"/>
    <cellStyle name="Normal 13 3 3" xfId="305"/>
    <cellStyle name="Normal 13 4" xfId="63"/>
    <cellStyle name="Normal 13 4 2" xfId="33"/>
    <cellStyle name="Normal 13 4 2 2" xfId="346"/>
    <cellStyle name="Normal 13 4 3" xfId="301"/>
    <cellStyle name="Normal 13 5" xfId="64"/>
    <cellStyle name="Normal 13 5 2" xfId="344"/>
    <cellStyle name="Normal 14" xfId="65"/>
    <cellStyle name="Normal 14 2" xfId="66"/>
    <cellStyle name="Normal 14 2 2" xfId="195"/>
    <cellStyle name="Normal 14 2 3" xfId="307"/>
    <cellStyle name="Normal 14 3" xfId="67"/>
    <cellStyle name="Normal 14 3 2" xfId="196"/>
    <cellStyle name="Normal 14 3 3" xfId="308"/>
    <cellStyle name="Normal 14 4" xfId="197"/>
    <cellStyle name="Normal 14 5" xfId="306"/>
    <cellStyle name="Normal 15" xfId="68"/>
    <cellStyle name="Normal 15 2" xfId="69"/>
    <cellStyle name="Normal 16" xfId="70"/>
    <cellStyle name="Normal 16 2" xfId="71"/>
    <cellStyle name="Normal 16 2 2" xfId="198"/>
    <cellStyle name="Normal 16 2 3" xfId="310"/>
    <cellStyle name="Normal 16 3" xfId="72"/>
    <cellStyle name="Normal 16 3 2" xfId="199"/>
    <cellStyle name="Normal 16 3 3" xfId="311"/>
    <cellStyle name="Normal 16 4" xfId="200"/>
    <cellStyle name="Normal 16 5" xfId="309"/>
    <cellStyle name="Normal 17" xfId="73"/>
    <cellStyle name="Normal 17 2" xfId="201"/>
    <cellStyle name="Normal 18" xfId="74"/>
    <cellStyle name="Normal 18 2" xfId="202"/>
    <cellStyle name="Normal 19" xfId="75"/>
    <cellStyle name="Normal 19 2" xfId="203"/>
    <cellStyle name="Normal 2" xfId="12"/>
    <cellStyle name="Normal 2 2" xfId="76"/>
    <cellStyle name="Normal 2 2 2" xfId="77"/>
    <cellStyle name="Normal 2 2 2 2" xfId="349"/>
    <cellStyle name="Normal 20" xfId="78"/>
    <cellStyle name="Normal 20 2" xfId="204"/>
    <cellStyle name="Normal 21" xfId="79"/>
    <cellStyle name="Normal 21 2" xfId="205"/>
    <cellStyle name="Normal 22" xfId="80"/>
    <cellStyle name="Normal 22 2" xfId="206"/>
    <cellStyle name="Normal 23" xfId="81"/>
    <cellStyle name="Normal 23 2" xfId="207"/>
    <cellStyle name="Normal 24" xfId="82"/>
    <cellStyle name="Normal 24 2" xfId="208"/>
    <cellStyle name="Normal 25" xfId="83"/>
    <cellStyle name="Normal 25 2" xfId="209"/>
    <cellStyle name="Normal 26" xfId="84"/>
    <cellStyle name="Normal 26 2" xfId="210"/>
    <cellStyle name="Normal 27" xfId="85"/>
    <cellStyle name="Normal 27 2" xfId="211"/>
    <cellStyle name="Normal 28" xfId="86"/>
    <cellStyle name="Normal 28 2" xfId="212"/>
    <cellStyle name="Normal 29" xfId="87"/>
    <cellStyle name="Normal 29 2" xfId="213"/>
    <cellStyle name="Normal 3" xfId="13"/>
    <cellStyle name="Normal 3 2" xfId="88"/>
    <cellStyle name="Normal 3 2 2" xfId="214"/>
    <cellStyle name="Normal 3 3" xfId="89"/>
    <cellStyle name="Normal 3 4" xfId="215"/>
    <cellStyle name="Normal 30" xfId="90"/>
    <cellStyle name="Normal 30 2" xfId="216"/>
    <cellStyle name="Normal 31" xfId="91"/>
    <cellStyle name="Normal 31 2" xfId="217"/>
    <cellStyle name="Normal 32" xfId="92"/>
    <cellStyle name="Normal 32 2" xfId="218"/>
    <cellStyle name="Normal 33" xfId="93"/>
    <cellStyle name="Normal 33 2" xfId="219"/>
    <cellStyle name="Normal 34" xfId="94"/>
    <cellStyle name="Normal 34 2" xfId="220"/>
    <cellStyle name="Normal 35" xfId="95"/>
    <cellStyle name="Normal 35 2" xfId="221"/>
    <cellStyle name="Normal 36" xfId="96"/>
    <cellStyle name="Normal 36 2" xfId="222"/>
    <cellStyle name="Normal 37" xfId="97"/>
    <cellStyle name="Normal 37 2" xfId="98"/>
    <cellStyle name="Normal 37 2 2" xfId="223"/>
    <cellStyle name="Normal 37 2 3" xfId="313"/>
    <cellStyle name="Normal 37 3" xfId="224"/>
    <cellStyle name="Normal 37 4" xfId="312"/>
    <cellStyle name="Normal 38" xfId="99"/>
    <cellStyle name="Normal 38 2" xfId="225"/>
    <cellStyle name="Normal 38 3" xfId="314"/>
    <cellStyle name="Normal 39" xfId="100"/>
    <cellStyle name="Normal 39 2" xfId="226"/>
    <cellStyle name="Normal 4" xfId="101"/>
    <cellStyle name="Normal 4 2" xfId="102"/>
    <cellStyle name="Normal 4 3" xfId="227"/>
    <cellStyle name="Normal 40" xfId="103"/>
    <cellStyle name="Normal 40 2" xfId="228"/>
    <cellStyle name="Normal 41" xfId="104"/>
    <cellStyle name="Normal 41 2" xfId="229"/>
    <cellStyle name="Normal 42" xfId="105"/>
    <cellStyle name="Normal 42 2" xfId="230"/>
    <cellStyle name="Normal 43" xfId="106"/>
    <cellStyle name="Normal 43 2" xfId="231"/>
    <cellStyle name="Normal 44" xfId="107"/>
    <cellStyle name="Normal 44 2" xfId="232"/>
    <cellStyle name="Normal 45" xfId="108"/>
    <cellStyle name="Normal 45 2" xfId="233"/>
    <cellStyle name="Normal 46" xfId="109"/>
    <cellStyle name="Normal 46 2" xfId="234"/>
    <cellStyle name="Normal 47" xfId="110"/>
    <cellStyle name="Normal 47 2" xfId="235"/>
    <cellStyle name="Normal 48" xfId="111"/>
    <cellStyle name="Normal 48 2" xfId="236"/>
    <cellStyle name="Normal 49" xfId="112"/>
    <cellStyle name="Normal 49 2" xfId="237"/>
    <cellStyle name="Normal 5" xfId="113"/>
    <cellStyle name="Normal 5 2" xfId="114"/>
    <cellStyle name="Normal 5 2 2" xfId="115"/>
    <cellStyle name="Normal 5 2 2 2" xfId="238"/>
    <cellStyle name="Normal 5 2 2 3" xfId="317"/>
    <cellStyle name="Normal 5 2 3" xfId="116"/>
    <cellStyle name="Normal 5 2 3 2" xfId="239"/>
    <cellStyle name="Normal 5 2 3 3" xfId="318"/>
    <cellStyle name="Normal 5 2 4" xfId="240"/>
    <cellStyle name="Normal 5 2 5" xfId="316"/>
    <cellStyle name="Normal 5 3" xfId="117"/>
    <cellStyle name="Normal 5 3 2" xfId="241"/>
    <cellStyle name="Normal 5 3 3" xfId="319"/>
    <cellStyle name="Normal 5 4" xfId="118"/>
    <cellStyle name="Normal 5 4 2" xfId="242"/>
    <cellStyle name="Normal 5 4 3" xfId="320"/>
    <cellStyle name="Normal 5 5" xfId="243"/>
    <cellStyle name="Normal 5 6" xfId="315"/>
    <cellStyle name="Normal 50" xfId="119"/>
    <cellStyle name="Normal 50 2" xfId="244"/>
    <cellStyle name="Normal 51" xfId="120"/>
    <cellStyle name="Normal 51 2" xfId="245"/>
    <cellStyle name="Normal 52" xfId="121"/>
    <cellStyle name="Normal 52 2" xfId="246"/>
    <cellStyle name="Normal 53" xfId="122"/>
    <cellStyle name="Normal 53 2" xfId="247"/>
    <cellStyle name="Normal 54" xfId="123"/>
    <cellStyle name="Normal 54 2" xfId="248"/>
    <cellStyle name="Normal 55" xfId="124"/>
    <cellStyle name="Normal 55 2" xfId="249"/>
    <cellStyle name="Normal 56" xfId="125"/>
    <cellStyle name="Normal 56 2" xfId="250"/>
    <cellStyle name="Normal 57" xfId="126"/>
    <cellStyle name="Normal 57 2" xfId="251"/>
    <cellStyle name="Normal 58" xfId="127"/>
    <cellStyle name="Normal 58 2" xfId="252"/>
    <cellStyle name="Normal 59" xfId="128"/>
    <cellStyle name="Normal 59 2" xfId="253"/>
    <cellStyle name="Normal 6" xfId="14"/>
    <cellStyle name="Normal 6 2" xfId="129"/>
    <cellStyle name="Normal 6 2 2" xfId="130"/>
    <cellStyle name="Normal 6 2 2 2" xfId="131"/>
    <cellStyle name="Normal 6 2 2 2 2" xfId="254"/>
    <cellStyle name="Normal 6 2 2 2 3" xfId="323"/>
    <cellStyle name="Normal 6 2 2 3" xfId="132"/>
    <cellStyle name="Normal 6 2 2 3 2" xfId="255"/>
    <cellStyle name="Normal 6 2 2 3 3" xfId="324"/>
    <cellStyle name="Normal 6 2 2 4" xfId="256"/>
    <cellStyle name="Normal 6 2 2 5" xfId="322"/>
    <cellStyle name="Normal 6 2 3" xfId="133"/>
    <cellStyle name="Normal 6 2 3 2" xfId="257"/>
    <cellStyle name="Normal 6 2 3 3" xfId="325"/>
    <cellStyle name="Normal 6 2 4" xfId="134"/>
    <cellStyle name="Normal 6 2 4 2" xfId="258"/>
    <cellStyle name="Normal 6 2 4 3" xfId="326"/>
    <cellStyle name="Normal 6 2 5" xfId="259"/>
    <cellStyle name="Normal 6 2 6" xfId="321"/>
    <cellStyle name="Normal 6 3" xfId="135"/>
    <cellStyle name="Normal 6 3 2" xfId="136"/>
    <cellStyle name="Normal 6 3 2 2" xfId="260"/>
    <cellStyle name="Normal 6 3 2 3" xfId="328"/>
    <cellStyle name="Normal 6 3 3" xfId="137"/>
    <cellStyle name="Normal 6 3 3 2" xfId="261"/>
    <cellStyle name="Normal 6 3 3 3" xfId="329"/>
    <cellStyle name="Normal 6 3 4" xfId="262"/>
    <cellStyle name="Normal 6 3 5" xfId="327"/>
    <cellStyle name="Normal 6 4" xfId="138"/>
    <cellStyle name="Normal 6 4 2" xfId="263"/>
    <cellStyle name="Normal 6 4 3" xfId="330"/>
    <cellStyle name="Normal 6 5" xfId="139"/>
    <cellStyle name="Normal 6 5 2" xfId="264"/>
    <cellStyle name="Normal 6 5 3" xfId="331"/>
    <cellStyle name="Normal 6 6" xfId="265"/>
    <cellStyle name="Normal 6 7" xfId="302"/>
    <cellStyle name="Normal 60" xfId="140"/>
    <cellStyle name="Normal 60 2" xfId="266"/>
    <cellStyle name="Normal 61" xfId="141"/>
    <cellStyle name="Normal 61 2" xfId="267"/>
    <cellStyle name="Normal 62" xfId="142"/>
    <cellStyle name="Normal 62 2" xfId="268"/>
    <cellStyle name="Normal 63" xfId="143"/>
    <cellStyle name="Normal 63 2" xfId="269"/>
    <cellStyle name="Normal 64" xfId="144"/>
    <cellStyle name="Normal 64 2" xfId="270"/>
    <cellStyle name="Normal 65" xfId="145"/>
    <cellStyle name="Normal 65 2" xfId="348"/>
    <cellStyle name="Normal 66" xfId="271"/>
    <cellStyle name="Normal 67" xfId="272"/>
    <cellStyle name="Normal 7" xfId="15"/>
    <cellStyle name="Normal 7 2" xfId="146"/>
    <cellStyle name="Normal 7 2 2" xfId="273"/>
    <cellStyle name="Normal 7 3" xfId="274"/>
    <cellStyle name="Normal 8" xfId="147"/>
    <cellStyle name="Normal 8 2" xfId="148"/>
    <cellStyle name="Normal 8 2 2" xfId="275"/>
    <cellStyle name="Normal 8 3" xfId="276"/>
    <cellStyle name="Normal 9" xfId="149"/>
    <cellStyle name="Normal 9 2" xfId="277"/>
    <cellStyle name="Normal1" xfId="150"/>
    <cellStyle name="Normal2" xfId="151"/>
    <cellStyle name="Normal3" xfId="152"/>
    <cellStyle name="Percent [2]" xfId="153"/>
    <cellStyle name="Percent [2] 2" xfId="278"/>
    <cellStyle name="Percent_Sheet1" xfId="154"/>
    <cellStyle name="Percentual" xfId="155"/>
    <cellStyle name="Ponto" xfId="156"/>
    <cellStyle name="Porcentagem" xfId="353" builtinId="5"/>
    <cellStyle name="Porcentagem 2" xfId="16"/>
    <cellStyle name="Porcentagem 2 2" xfId="190"/>
    <cellStyle name="Porcentagem 2 2 2" xfId="352"/>
    <cellStyle name="Porcentagem 3" xfId="17"/>
    <cellStyle name="Porcentagem 3 2" xfId="157"/>
    <cellStyle name="Porcentagem 3 3" xfId="279"/>
    <cellStyle name="Porcentagem 4" xfId="18"/>
    <cellStyle name="Porcentagem 4 2" xfId="19"/>
    <cellStyle name="Porcentagem 4 2 2" xfId="158"/>
    <cellStyle name="Porcentagem 5" xfId="159"/>
    <cellStyle name="Porcentagem 6" xfId="160"/>
    <cellStyle name="Porcentagem 6 2" xfId="161"/>
    <cellStyle name="Porcentagem 6 2 2" xfId="280"/>
    <cellStyle name="Porcentagem 6 2 3" xfId="333"/>
    <cellStyle name="Porcentagem 6 3" xfId="281"/>
    <cellStyle name="Porcentagem 6 4" xfId="332"/>
    <cellStyle name="Porcentagem 7" xfId="162"/>
    <cellStyle name="Result" xfId="20"/>
    <cellStyle name="Result2" xfId="21"/>
    <cellStyle name="Sep. milhar [0]" xfId="163"/>
    <cellStyle name="Separador de m" xfId="164"/>
    <cellStyle name="Separador de milhares 2" xfId="22"/>
    <cellStyle name="Separador de milhares 2 2" xfId="165"/>
    <cellStyle name="Separador de milhares 2 2 2" xfId="282"/>
    <cellStyle name="Separador de milhares 2 3" xfId="283"/>
    <cellStyle name="Separador de milhares 3" xfId="166"/>
    <cellStyle name="Separador de milhares 4" xfId="23"/>
    <cellStyle name="Sepavador de milhares [0]_Pasta2" xfId="167"/>
    <cellStyle name="Standard_RP100_01 (metr.)" xfId="168"/>
    <cellStyle name="Titulo1" xfId="169"/>
    <cellStyle name="Titulo2" xfId="170"/>
    <cellStyle name="Vírgula" xfId="24" builtinId="3"/>
    <cellStyle name="Vírgula 10" xfId="171"/>
    <cellStyle name="Vírgula 10 2" xfId="172"/>
    <cellStyle name="Vírgula 10 2 2" xfId="284"/>
    <cellStyle name="Vírgula 10 2 3" xfId="335"/>
    <cellStyle name="Vírgula 10 3" xfId="285"/>
    <cellStyle name="Vírgula 10 4" xfId="334"/>
    <cellStyle name="Vírgula 11" xfId="173"/>
    <cellStyle name="Vírgula 11 2" xfId="286"/>
    <cellStyle name="Vírgula 12" xfId="174"/>
    <cellStyle name="Vírgula 12 2" xfId="287"/>
    <cellStyle name="Vírgula 12 3" xfId="336"/>
    <cellStyle name="Vírgula 13" xfId="175"/>
    <cellStyle name="Vírgula 2" xfId="25"/>
    <cellStyle name="Vírgula 2 2" xfId="176"/>
    <cellStyle name="Vírgula 2 2 2" xfId="288"/>
    <cellStyle name="Vírgula 2 3" xfId="289"/>
    <cellStyle name="Vírgula 2 3 2" xfId="351"/>
    <cellStyle name="Vírgula 2 4" xfId="290"/>
    <cellStyle name="Vírgula 3" xfId="26"/>
    <cellStyle name="Vírgula 3 2" xfId="27"/>
    <cellStyle name="Vírgula 3 2 2" xfId="291"/>
    <cellStyle name="Vírgula 3 3" xfId="292"/>
    <cellStyle name="Vírgula 4" xfId="28"/>
    <cellStyle name="Vírgula 5" xfId="29"/>
    <cellStyle name="Vírgula 5 2" xfId="30"/>
    <cellStyle name="Vírgula 5 2 2" xfId="177"/>
    <cellStyle name="Vírgula 6" xfId="31"/>
    <cellStyle name="Vírgula 6 2" xfId="178"/>
    <cellStyle name="Vírgula 6 2 2" xfId="293"/>
    <cellStyle name="Vírgula 6 3" xfId="179"/>
    <cellStyle name="Vírgula 6 3 2" xfId="294"/>
    <cellStyle name="Vírgula 6 4" xfId="295"/>
    <cellStyle name="Vírgula 6 5" xfId="303"/>
    <cellStyle name="Vírgula 7" xfId="180"/>
    <cellStyle name="Vírgula 7 2" xfId="181"/>
    <cellStyle name="Vírgula 7 2 2" xfId="296"/>
    <cellStyle name="Vírgula 7 2 3" xfId="338"/>
    <cellStyle name="Vírgula 7 3" xfId="182"/>
    <cellStyle name="Vírgula 7 3 2" xfId="297"/>
    <cellStyle name="Vírgula 7 3 3" xfId="339"/>
    <cellStyle name="Vírgula 7 4" xfId="183"/>
    <cellStyle name="Vírgula 7 4 2" xfId="34"/>
    <cellStyle name="Vírgula 7 4 2 2" xfId="347"/>
    <cellStyle name="Vírgula 7 4 3" xfId="340"/>
    <cellStyle name="Vírgula 7 5" xfId="184"/>
    <cellStyle name="Vírgula 7 5 2" xfId="345"/>
    <cellStyle name="Vírgula 7 6" xfId="337"/>
    <cellStyle name="Vírgula 8" xfId="185"/>
    <cellStyle name="Vírgula 8 2" xfId="186"/>
    <cellStyle name="Vírgula 8 2 2" xfId="298"/>
    <cellStyle name="Vírgula 8 2 3" xfId="342"/>
    <cellStyle name="Vírgula 8 3" xfId="187"/>
    <cellStyle name="Vírgula 8 3 2" xfId="299"/>
    <cellStyle name="Vírgula 8 3 3" xfId="343"/>
    <cellStyle name="Vírgula 8 4" xfId="300"/>
    <cellStyle name="Vírgula 8 5" xfId="341"/>
    <cellStyle name="Vírgula 9" xfId="188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217714</xdr:colOff>
      <xdr:row>0</xdr:row>
      <xdr:rowOff>68036</xdr:rowOff>
    </xdr:from>
    <xdr:to>
      <xdr:col>9</xdr:col>
      <xdr:colOff>108858</xdr:colOff>
      <xdr:row>2</xdr:row>
      <xdr:rowOff>802822</xdr:rowOff>
    </xdr:to>
    <xdr:pic>
      <xdr:nvPicPr>
        <xdr:cNvPr id="2" name="Imagem 1" descr="FA45473B">
          <a:extLst>
            <a:ext uri="{FF2B5EF4-FFF2-40B4-BE49-F238E27FC236}">
              <a16:creationId xmlns="" xmlns:a16="http://schemas.microsoft.com/office/drawing/2014/main" id="{3F6EC9E2-865E-4EE3-BDFD-F1F4321D7C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14" y="68036"/>
          <a:ext cx="8681358" cy="1061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1159152</xdr:colOff>
      <xdr:row>0</xdr:row>
      <xdr:rowOff>205823</xdr:rowOff>
    </xdr:from>
    <xdr:to>
      <xdr:col>5</xdr:col>
      <xdr:colOff>545411</xdr:colOff>
      <xdr:row>0</xdr:row>
      <xdr:rowOff>1382782</xdr:rowOff>
    </xdr:to>
    <xdr:pic>
      <xdr:nvPicPr>
        <xdr:cNvPr id="2" name="Imagem 1" descr="FA45473B">
          <a:extLst>
            <a:ext uri="{FF2B5EF4-FFF2-40B4-BE49-F238E27FC236}">
              <a16:creationId xmlns="" xmlns:a16="http://schemas.microsoft.com/office/drawing/2014/main" id="{3F6EC9E2-865E-4EE3-BDFD-F1F4321D7C5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752" y="205823"/>
          <a:ext cx="5872784" cy="1176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view="pageBreakPreview" topLeftCell="A67" zoomScale="70" zoomScaleNormal="70" zoomScaleSheetLayoutView="70" workbookViewId="0">
      <selection activeCell="E89" sqref="E89"/>
    </sheetView>
  </sheetViews>
  <sheetFormatPr defaultRowHeight="12.75"/>
  <cols>
    <col min="1" max="1" width="3.5703125" style="3" customWidth="1"/>
    <col min="2" max="2" width="9.7109375" style="5" customWidth="1"/>
    <col min="3" max="3" width="12.28515625" style="5" customWidth="1"/>
    <col min="4" max="4" width="14.28515625" style="5" customWidth="1"/>
    <col min="5" max="5" width="72.7109375" style="1" customWidth="1"/>
    <col min="6" max="6" width="7.5703125" style="5" customWidth="1"/>
    <col min="7" max="7" width="13" style="22" customWidth="1"/>
    <col min="8" max="8" width="16.140625" style="22" customWidth="1"/>
    <col min="9" max="9" width="8.140625" style="22" customWidth="1"/>
    <col min="10" max="10" width="16.140625" style="22" customWidth="1"/>
    <col min="11" max="11" width="16.140625" style="45" customWidth="1"/>
    <col min="12" max="16384" width="9.140625" style="3"/>
  </cols>
  <sheetData>
    <row r="1" spans="1:11" ht="12.75" customHeight="1">
      <c r="A1" s="60"/>
      <c r="B1" s="83"/>
      <c r="C1" s="84"/>
      <c r="D1" s="84"/>
      <c r="E1" s="84"/>
      <c r="F1" s="84"/>
      <c r="G1" s="84"/>
      <c r="H1" s="84"/>
      <c r="I1" s="84"/>
      <c r="J1" s="84"/>
      <c r="K1" s="84"/>
    </row>
    <row r="2" spans="1:11" ht="12.75" customHeight="1">
      <c r="A2" s="61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68.25" customHeight="1" thickBot="1">
      <c r="A3" s="61"/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2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0.100000000000001" customHeight="1">
      <c r="A5" s="20"/>
      <c r="B5" s="21" t="s">
        <v>128</v>
      </c>
      <c r="C5" s="20"/>
      <c r="D5" s="20"/>
      <c r="E5" s="20"/>
      <c r="F5" s="20"/>
      <c r="G5" s="20"/>
      <c r="H5" s="20"/>
      <c r="I5" s="20"/>
      <c r="J5" s="20"/>
      <c r="K5" s="20"/>
    </row>
    <row r="6" spans="1:11" ht="20.100000000000001" customHeight="1">
      <c r="A6" s="20"/>
      <c r="B6" s="21" t="s">
        <v>120</v>
      </c>
      <c r="C6" s="20"/>
      <c r="D6" s="20"/>
      <c r="E6" s="20"/>
      <c r="F6" s="20"/>
      <c r="J6" s="20"/>
      <c r="K6" s="20"/>
    </row>
    <row r="7" spans="1:11" ht="20.100000000000001" customHeight="1">
      <c r="A7" s="20"/>
      <c r="B7" s="21" t="s">
        <v>129</v>
      </c>
      <c r="C7" s="20"/>
      <c r="D7" s="20"/>
      <c r="E7" s="20"/>
      <c r="F7" s="20"/>
      <c r="G7" s="20"/>
      <c r="H7" s="20"/>
      <c r="I7" s="20"/>
      <c r="J7" s="49" t="s">
        <v>21</v>
      </c>
      <c r="K7" s="50">
        <v>0.23219999999999999</v>
      </c>
    </row>
    <row r="8" spans="1:11" ht="20.100000000000001" customHeight="1">
      <c r="A8" s="20"/>
      <c r="B8" s="21" t="s">
        <v>1</v>
      </c>
      <c r="C8" s="20"/>
      <c r="D8" s="20"/>
      <c r="E8" s="20"/>
      <c r="F8" s="20"/>
      <c r="G8" s="20"/>
      <c r="H8" s="20"/>
      <c r="I8" s="20"/>
      <c r="J8" s="64"/>
      <c r="K8" s="65"/>
    </row>
    <row r="9" spans="1:11" ht="20.100000000000001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20.100000000000001" customHeight="1" thickBot="1">
      <c r="A10" s="20"/>
      <c r="B10" s="12"/>
      <c r="C10" s="12"/>
      <c r="D10" s="12"/>
      <c r="E10" s="11"/>
      <c r="F10" s="13"/>
      <c r="G10" s="23"/>
      <c r="H10" s="24"/>
      <c r="I10" s="24"/>
      <c r="J10" s="14"/>
      <c r="K10" s="46"/>
    </row>
    <row r="11" spans="1:11" ht="39" customHeight="1" thickBot="1">
      <c r="A11" s="20"/>
      <c r="B11" s="10" t="s">
        <v>0</v>
      </c>
      <c r="C11" s="10" t="s">
        <v>7</v>
      </c>
      <c r="D11" s="10" t="s">
        <v>8</v>
      </c>
      <c r="E11" s="10" t="s">
        <v>3</v>
      </c>
      <c r="F11" s="25" t="s">
        <v>9</v>
      </c>
      <c r="G11" s="26" t="s">
        <v>10</v>
      </c>
      <c r="H11" s="27" t="s">
        <v>11</v>
      </c>
      <c r="I11" s="27"/>
      <c r="J11" s="27" t="s">
        <v>12</v>
      </c>
      <c r="K11" s="28" t="s">
        <v>4</v>
      </c>
    </row>
    <row r="12" spans="1:11" ht="19.5" customHeight="1">
      <c r="A12" s="20"/>
      <c r="B12" s="3"/>
      <c r="C12" s="3"/>
      <c r="D12" s="3"/>
      <c r="E12" s="4"/>
      <c r="G12" s="29"/>
      <c r="H12" s="30"/>
      <c r="I12" s="30"/>
      <c r="J12" s="30"/>
      <c r="K12" s="3"/>
    </row>
    <row r="13" spans="1:11" ht="19.5" customHeight="1">
      <c r="A13" s="20"/>
      <c r="B13" s="15" t="s">
        <v>13</v>
      </c>
      <c r="C13" s="8"/>
      <c r="D13" s="8"/>
      <c r="E13" s="9" t="s">
        <v>121</v>
      </c>
      <c r="F13" s="9"/>
      <c r="G13" s="31"/>
      <c r="H13" s="31"/>
      <c r="I13" s="31"/>
      <c r="J13" s="31"/>
      <c r="K13" s="31"/>
    </row>
    <row r="14" spans="1:11" ht="51" customHeight="1">
      <c r="A14" s="20"/>
      <c r="B14" s="48" t="s">
        <v>2</v>
      </c>
      <c r="C14" s="63">
        <v>4813</v>
      </c>
      <c r="D14" s="79" t="s">
        <v>123</v>
      </c>
      <c r="E14" s="47" t="s">
        <v>124</v>
      </c>
      <c r="F14" s="58" t="s">
        <v>20</v>
      </c>
      <c r="G14" s="16">
        <v>1.5</v>
      </c>
      <c r="H14" s="32">
        <v>400</v>
      </c>
      <c r="I14" s="62" t="s">
        <v>23</v>
      </c>
      <c r="J14" s="51">
        <f>(H14*K7)+H14</f>
        <v>492.88</v>
      </c>
      <c r="K14" s="33">
        <f>G14*J14</f>
        <v>739.31999999999994</v>
      </c>
    </row>
    <row r="15" spans="1:11" ht="51" customHeight="1">
      <c r="A15" s="20"/>
      <c r="B15" s="48" t="s">
        <v>2</v>
      </c>
      <c r="C15" s="63">
        <v>99061</v>
      </c>
      <c r="D15" s="79" t="s">
        <v>6</v>
      </c>
      <c r="E15" s="47" t="s">
        <v>122</v>
      </c>
      <c r="F15" s="58" t="s">
        <v>63</v>
      </c>
      <c r="G15" s="16">
        <v>4</v>
      </c>
      <c r="H15" s="32">
        <v>199.62</v>
      </c>
      <c r="I15" s="62" t="s">
        <v>23</v>
      </c>
      <c r="J15" s="51">
        <f>(H15*K7)+H15</f>
        <v>245.97176400000001</v>
      </c>
      <c r="K15" s="33">
        <f>G15*J15</f>
        <v>983.88705600000003</v>
      </c>
    </row>
    <row r="16" spans="1:11" ht="19.5" customHeight="1">
      <c r="B16" s="34"/>
      <c r="C16" s="35"/>
      <c r="D16" s="35"/>
      <c r="E16" s="35"/>
      <c r="F16" s="59"/>
      <c r="G16" s="35"/>
      <c r="H16" s="17" t="s">
        <v>14</v>
      </c>
      <c r="I16" s="17"/>
      <c r="J16" s="36"/>
      <c r="K16" s="37">
        <f>SUM(K14:K15)</f>
        <v>1723.207056</v>
      </c>
    </row>
    <row r="17" spans="1:11" ht="19.5" customHeight="1">
      <c r="A17" s="20"/>
      <c r="B17" s="3"/>
      <c r="C17" s="3"/>
      <c r="D17" s="3"/>
      <c r="E17" s="81"/>
      <c r="G17" s="29"/>
      <c r="H17" s="30"/>
      <c r="I17" s="30"/>
      <c r="J17" s="30"/>
      <c r="K17" s="3"/>
    </row>
    <row r="18" spans="1:11" ht="19.5" customHeight="1">
      <c r="A18" s="20"/>
      <c r="B18" s="15">
        <v>2</v>
      </c>
      <c r="C18" s="8"/>
      <c r="D18" s="8"/>
      <c r="E18" s="9" t="s">
        <v>55</v>
      </c>
      <c r="F18" s="9"/>
      <c r="G18" s="31"/>
      <c r="H18" s="31"/>
      <c r="I18" s="31"/>
      <c r="J18" s="31"/>
      <c r="K18" s="31"/>
    </row>
    <row r="19" spans="1:11" ht="51" customHeight="1">
      <c r="A19" s="20"/>
      <c r="B19" s="63" t="s">
        <v>66</v>
      </c>
      <c r="C19" s="63" t="s">
        <v>56</v>
      </c>
      <c r="D19" s="79" t="s">
        <v>57</v>
      </c>
      <c r="E19" s="47" t="s">
        <v>54</v>
      </c>
      <c r="F19" s="58" t="s">
        <v>24</v>
      </c>
      <c r="G19" s="16">
        <v>426.04</v>
      </c>
      <c r="H19" s="32">
        <f>COMPOSIÇÕES!G15</f>
        <v>158.376633</v>
      </c>
      <c r="I19" s="62" t="s">
        <v>23</v>
      </c>
      <c r="J19" s="51">
        <f>(H19*K7)+H19</f>
        <v>195.1516871826</v>
      </c>
      <c r="K19" s="33">
        <f>G19*J19</f>
        <v>83142.424807274903</v>
      </c>
    </row>
    <row r="20" spans="1:11" ht="19.5" customHeight="1">
      <c r="B20" s="34"/>
      <c r="C20" s="35"/>
      <c r="D20" s="35"/>
      <c r="E20" s="35"/>
      <c r="F20" s="59"/>
      <c r="G20" s="35"/>
      <c r="H20" s="17" t="s">
        <v>14</v>
      </c>
      <c r="I20" s="17"/>
      <c r="J20" s="36"/>
      <c r="K20" s="37">
        <f>SUM(K19)</f>
        <v>83142.424807274903</v>
      </c>
    </row>
    <row r="21" spans="1:11" ht="19.5" customHeight="1">
      <c r="B21" s="74"/>
      <c r="C21" s="74"/>
      <c r="D21" s="74"/>
      <c r="E21" s="74"/>
      <c r="F21" s="75"/>
      <c r="G21" s="74"/>
      <c r="H21" s="76"/>
      <c r="I21" s="76"/>
      <c r="J21" s="77"/>
      <c r="K21" s="78"/>
    </row>
    <row r="22" spans="1:11" ht="19.5" customHeight="1">
      <c r="A22" s="20"/>
      <c r="B22" s="15">
        <v>3</v>
      </c>
      <c r="C22" s="8"/>
      <c r="D22" s="8"/>
      <c r="E22" s="9" t="s">
        <v>73</v>
      </c>
      <c r="F22" s="9"/>
      <c r="G22" s="31"/>
      <c r="H22" s="31"/>
      <c r="I22" s="31"/>
      <c r="J22" s="31"/>
      <c r="K22" s="31"/>
    </row>
    <row r="23" spans="1:11" ht="100.5" customHeight="1">
      <c r="A23" s="20"/>
      <c r="B23" s="63" t="s">
        <v>86</v>
      </c>
      <c r="C23" s="63" t="s">
        <v>60</v>
      </c>
      <c r="D23" s="79" t="s">
        <v>61</v>
      </c>
      <c r="E23" s="47" t="s">
        <v>62</v>
      </c>
      <c r="F23" s="58" t="s">
        <v>63</v>
      </c>
      <c r="G23" s="16">
        <v>1</v>
      </c>
      <c r="H23" s="32">
        <v>2970</v>
      </c>
      <c r="I23" s="62" t="s">
        <v>23</v>
      </c>
      <c r="J23" s="51">
        <f>(H23*K7)+H23</f>
        <v>3659.634</v>
      </c>
      <c r="K23" s="33">
        <f t="shared" ref="K23" si="0">G23*J23</f>
        <v>3659.634</v>
      </c>
    </row>
    <row r="24" spans="1:11" ht="100.5" customHeight="1">
      <c r="A24" s="20"/>
      <c r="B24" s="63" t="s">
        <v>87</v>
      </c>
      <c r="C24" s="63" t="s">
        <v>64</v>
      </c>
      <c r="D24" s="79" t="s">
        <v>61</v>
      </c>
      <c r="E24" s="47" t="s">
        <v>65</v>
      </c>
      <c r="F24" s="58" t="s">
        <v>63</v>
      </c>
      <c r="G24" s="16">
        <v>1</v>
      </c>
      <c r="H24" s="32">
        <v>3800</v>
      </c>
      <c r="I24" s="62" t="s">
        <v>23</v>
      </c>
      <c r="J24" s="51">
        <f>(H24*K7)+H24</f>
        <v>4682.3599999999997</v>
      </c>
      <c r="K24" s="33">
        <f t="shared" ref="K24" si="1">G24*J24</f>
        <v>4682.3599999999997</v>
      </c>
    </row>
    <row r="25" spans="1:11" ht="19.5" customHeight="1">
      <c r="B25" s="34"/>
      <c r="C25" s="35"/>
      <c r="D25" s="35"/>
      <c r="E25" s="35"/>
      <c r="F25" s="59"/>
      <c r="G25" s="35"/>
      <c r="H25" s="17" t="s">
        <v>14</v>
      </c>
      <c r="I25" s="17"/>
      <c r="J25" s="36"/>
      <c r="K25" s="37">
        <f>SUM(K23:K24)</f>
        <v>8341.9939999999988</v>
      </c>
    </row>
    <row r="26" spans="1:11" ht="19.5" customHeight="1">
      <c r="B26" s="74"/>
      <c r="C26" s="74"/>
      <c r="D26" s="74"/>
      <c r="E26" s="74"/>
      <c r="F26" s="75"/>
      <c r="G26" s="74"/>
      <c r="H26" s="76"/>
      <c r="I26" s="76"/>
      <c r="J26" s="77"/>
      <c r="K26" s="78"/>
    </row>
    <row r="27" spans="1:11" ht="19.5" customHeight="1">
      <c r="A27" s="20"/>
      <c r="B27" s="15">
        <v>4</v>
      </c>
      <c r="C27" s="8"/>
      <c r="D27" s="8"/>
      <c r="E27" s="9" t="s">
        <v>76</v>
      </c>
      <c r="F27" s="9"/>
      <c r="G27" s="31"/>
      <c r="H27" s="31"/>
      <c r="I27" s="31"/>
      <c r="J27" s="31"/>
      <c r="K27" s="31"/>
    </row>
    <row r="28" spans="1:11" ht="52.5" customHeight="1">
      <c r="A28" s="20"/>
      <c r="B28" s="63" t="s">
        <v>88</v>
      </c>
      <c r="C28" s="63">
        <v>101174</v>
      </c>
      <c r="D28" s="79" t="s">
        <v>6</v>
      </c>
      <c r="E28" s="47" t="s">
        <v>74</v>
      </c>
      <c r="F28" s="58" t="s">
        <v>24</v>
      </c>
      <c r="G28" s="16">
        <v>30</v>
      </c>
      <c r="H28" s="62">
        <v>87</v>
      </c>
      <c r="I28" s="62" t="s">
        <v>23</v>
      </c>
      <c r="J28" s="51">
        <f>(H28*K7)+H28</f>
        <v>107.20140000000001</v>
      </c>
      <c r="K28" s="33">
        <f t="shared" ref="K28:K29" si="2">G28*J28</f>
        <v>3216.0420000000004</v>
      </c>
    </row>
    <row r="29" spans="1:11" ht="52.5" customHeight="1">
      <c r="A29" s="20"/>
      <c r="B29" s="63" t="s">
        <v>89</v>
      </c>
      <c r="C29" s="63">
        <v>96523</v>
      </c>
      <c r="D29" s="79" t="s">
        <v>6</v>
      </c>
      <c r="E29" s="47" t="s">
        <v>77</v>
      </c>
      <c r="F29" s="58" t="s">
        <v>44</v>
      </c>
      <c r="G29" s="16">
        <v>0.6</v>
      </c>
      <c r="H29" s="62">
        <v>109.22</v>
      </c>
      <c r="I29" s="62" t="s">
        <v>23</v>
      </c>
      <c r="J29" s="51">
        <f>(H29*K7)+H29</f>
        <v>134.580884</v>
      </c>
      <c r="K29" s="33">
        <f t="shared" si="2"/>
        <v>80.748530399999993</v>
      </c>
    </row>
    <row r="30" spans="1:11" ht="52.5" customHeight="1">
      <c r="A30" s="20"/>
      <c r="B30" s="63" t="s">
        <v>90</v>
      </c>
      <c r="C30" s="63">
        <v>96534</v>
      </c>
      <c r="D30" s="79" t="s">
        <v>6</v>
      </c>
      <c r="E30" s="47" t="s">
        <v>78</v>
      </c>
      <c r="F30" s="58" t="s">
        <v>20</v>
      </c>
      <c r="G30" s="16">
        <v>4.08</v>
      </c>
      <c r="H30" s="62">
        <v>105.39</v>
      </c>
      <c r="I30" s="62" t="s">
        <v>23</v>
      </c>
      <c r="J30" s="51">
        <f>(H30*K7)+H30</f>
        <v>129.861558</v>
      </c>
      <c r="K30" s="33">
        <f t="shared" ref="K30" si="3">G30*J30</f>
        <v>529.83515664000004</v>
      </c>
    </row>
    <row r="31" spans="1:11" ht="52.5" customHeight="1">
      <c r="A31" s="20"/>
      <c r="B31" s="63" t="s">
        <v>91</v>
      </c>
      <c r="C31" s="63">
        <v>96527</v>
      </c>
      <c r="D31" s="79" t="s">
        <v>6</v>
      </c>
      <c r="E31" s="47" t="s">
        <v>79</v>
      </c>
      <c r="F31" s="58" t="s">
        <v>44</v>
      </c>
      <c r="G31" s="16">
        <v>1.71</v>
      </c>
      <c r="H31" s="62">
        <v>143.32</v>
      </c>
      <c r="I31" s="62" t="s">
        <v>23</v>
      </c>
      <c r="J31" s="51">
        <f>(H31*K7)+H31</f>
        <v>176.598904</v>
      </c>
      <c r="K31" s="33">
        <f t="shared" ref="K31:K34" si="4">G31*J31</f>
        <v>301.98412583999999</v>
      </c>
    </row>
    <row r="32" spans="1:11" ht="52.5" customHeight="1">
      <c r="A32" s="20"/>
      <c r="B32" s="63" t="s">
        <v>92</v>
      </c>
      <c r="C32" s="63">
        <v>96536</v>
      </c>
      <c r="D32" s="79" t="s">
        <v>6</v>
      </c>
      <c r="E32" s="47" t="s">
        <v>80</v>
      </c>
      <c r="F32" s="58" t="s">
        <v>20</v>
      </c>
      <c r="G32" s="16">
        <v>22.8</v>
      </c>
      <c r="H32" s="62">
        <v>91.37</v>
      </c>
      <c r="I32" s="62" t="s">
        <v>23</v>
      </c>
      <c r="J32" s="51">
        <f>(H32*K7)+H32</f>
        <v>112.58611400000001</v>
      </c>
      <c r="K32" s="33">
        <f t="shared" si="4"/>
        <v>2566.9633992000004</v>
      </c>
    </row>
    <row r="33" spans="1:11" ht="52.5" customHeight="1">
      <c r="A33" s="20"/>
      <c r="B33" s="63" t="s">
        <v>93</v>
      </c>
      <c r="C33" s="63">
        <v>96546</v>
      </c>
      <c r="D33" s="79" t="s">
        <v>6</v>
      </c>
      <c r="E33" s="47" t="s">
        <v>81</v>
      </c>
      <c r="F33" s="58" t="s">
        <v>48</v>
      </c>
      <c r="G33" s="16">
        <v>120.04</v>
      </c>
      <c r="H33" s="62">
        <v>13.96</v>
      </c>
      <c r="I33" s="62" t="s">
        <v>23</v>
      </c>
      <c r="J33" s="51">
        <f>(H33*K7)+H33</f>
        <v>17.201512000000001</v>
      </c>
      <c r="K33" s="33">
        <f t="shared" si="4"/>
        <v>2064.8695004800002</v>
      </c>
    </row>
    <row r="34" spans="1:11" ht="52.5" customHeight="1">
      <c r="A34" s="20"/>
      <c r="B34" s="63" t="s">
        <v>94</v>
      </c>
      <c r="C34" s="63">
        <v>96544</v>
      </c>
      <c r="D34" s="79" t="s">
        <v>6</v>
      </c>
      <c r="E34" s="47" t="s">
        <v>82</v>
      </c>
      <c r="F34" s="58" t="s">
        <v>48</v>
      </c>
      <c r="G34" s="16">
        <v>18.03</v>
      </c>
      <c r="H34" s="62">
        <v>17.43</v>
      </c>
      <c r="I34" s="62" t="s">
        <v>23</v>
      </c>
      <c r="J34" s="51">
        <f>(H34*K7)+H34</f>
        <v>21.477246000000001</v>
      </c>
      <c r="K34" s="33">
        <f t="shared" si="4"/>
        <v>387.23474538000005</v>
      </c>
    </row>
    <row r="35" spans="1:11" ht="52.5" customHeight="1">
      <c r="A35" s="20"/>
      <c r="B35" s="63" t="s">
        <v>95</v>
      </c>
      <c r="C35" s="63">
        <v>96555</v>
      </c>
      <c r="D35" s="79" t="s">
        <v>6</v>
      </c>
      <c r="E35" s="47" t="s">
        <v>75</v>
      </c>
      <c r="F35" s="58" t="s">
        <v>44</v>
      </c>
      <c r="G35" s="16">
        <v>2.31</v>
      </c>
      <c r="H35" s="62">
        <v>650.61</v>
      </c>
      <c r="I35" s="62" t="s">
        <v>23</v>
      </c>
      <c r="J35" s="51">
        <f>(H35*K7)+H35</f>
        <v>801.68164200000001</v>
      </c>
      <c r="K35" s="33">
        <f t="shared" ref="K35" si="5">G35*J35</f>
        <v>1851.88459302</v>
      </c>
    </row>
    <row r="36" spans="1:11" ht="19.5" customHeight="1">
      <c r="B36" s="34"/>
      <c r="C36" s="35"/>
      <c r="D36" s="35"/>
      <c r="E36" s="35"/>
      <c r="F36" s="59"/>
      <c r="G36" s="35"/>
      <c r="H36" s="17" t="s">
        <v>14</v>
      </c>
      <c r="I36" s="17"/>
      <c r="J36" s="36"/>
      <c r="K36" s="37">
        <f>SUM(K28:K35)</f>
        <v>10999.562050960001</v>
      </c>
    </row>
    <row r="37" spans="1:11" ht="19.5" customHeight="1">
      <c r="B37" s="74"/>
      <c r="C37" s="74"/>
      <c r="D37" s="74"/>
      <c r="E37" s="74"/>
      <c r="F37" s="75"/>
      <c r="G37" s="74"/>
      <c r="H37" s="76"/>
      <c r="I37" s="76"/>
      <c r="J37" s="77"/>
      <c r="K37" s="78"/>
    </row>
    <row r="38" spans="1:11" ht="19.5" customHeight="1">
      <c r="A38" s="20"/>
      <c r="B38" s="15">
        <v>5</v>
      </c>
      <c r="C38" s="8"/>
      <c r="D38" s="8"/>
      <c r="E38" s="9" t="s">
        <v>83</v>
      </c>
      <c r="F38" s="9"/>
      <c r="G38" s="31"/>
      <c r="H38" s="31"/>
      <c r="I38" s="31"/>
      <c r="J38" s="31"/>
      <c r="K38" s="31"/>
    </row>
    <row r="39" spans="1:11" ht="52.5" customHeight="1">
      <c r="A39" s="20"/>
      <c r="B39" s="63" t="s">
        <v>100</v>
      </c>
      <c r="C39" s="63">
        <v>101174</v>
      </c>
      <c r="D39" s="79" t="s">
        <v>6</v>
      </c>
      <c r="E39" s="47" t="s">
        <v>74</v>
      </c>
      <c r="F39" s="58" t="s">
        <v>24</v>
      </c>
      <c r="G39" s="16">
        <v>33</v>
      </c>
      <c r="H39" s="62">
        <v>87</v>
      </c>
      <c r="I39" s="62" t="s">
        <v>23</v>
      </c>
      <c r="J39" s="51">
        <f>(H39*K7)+H39</f>
        <v>107.20140000000001</v>
      </c>
      <c r="K39" s="33">
        <f t="shared" ref="K39" si="6">G39*J39</f>
        <v>3537.6462000000001</v>
      </c>
    </row>
    <row r="40" spans="1:11" ht="52.5" customHeight="1">
      <c r="A40" s="20"/>
      <c r="B40" s="63" t="s">
        <v>96</v>
      </c>
      <c r="C40" s="63">
        <v>96546</v>
      </c>
      <c r="D40" s="79" t="s">
        <v>6</v>
      </c>
      <c r="E40" s="47" t="s">
        <v>81</v>
      </c>
      <c r="F40" s="58" t="s">
        <v>48</v>
      </c>
      <c r="G40" s="16">
        <v>46.89</v>
      </c>
      <c r="H40" s="62">
        <v>13.96</v>
      </c>
      <c r="I40" s="62" t="s">
        <v>23</v>
      </c>
      <c r="J40" s="51">
        <f>(H40*K7)+H40</f>
        <v>17.201512000000001</v>
      </c>
      <c r="K40" s="33">
        <f t="shared" ref="K40:K41" si="7">G40*J40</f>
        <v>806.57889768000007</v>
      </c>
    </row>
    <row r="41" spans="1:11" ht="52.5" customHeight="1">
      <c r="A41" s="20"/>
      <c r="B41" s="63" t="s">
        <v>97</v>
      </c>
      <c r="C41" s="63">
        <v>96544</v>
      </c>
      <c r="D41" s="79" t="s">
        <v>6</v>
      </c>
      <c r="E41" s="47" t="s">
        <v>82</v>
      </c>
      <c r="F41" s="58" t="s">
        <v>48</v>
      </c>
      <c r="G41" s="16">
        <v>15.64</v>
      </c>
      <c r="H41" s="62">
        <v>17.43</v>
      </c>
      <c r="I41" s="62" t="s">
        <v>23</v>
      </c>
      <c r="J41" s="51">
        <f>(H41*K7)+H41</f>
        <v>21.477246000000001</v>
      </c>
      <c r="K41" s="33">
        <f t="shared" si="7"/>
        <v>335.90412744000002</v>
      </c>
    </row>
    <row r="42" spans="1:11" ht="52.5" customHeight="1">
      <c r="A42" s="20"/>
      <c r="B42" s="63" t="s">
        <v>98</v>
      </c>
      <c r="C42" s="63">
        <v>104108</v>
      </c>
      <c r="D42" s="79" t="s">
        <v>6</v>
      </c>
      <c r="E42" s="47" t="s">
        <v>111</v>
      </c>
      <c r="F42" s="58" t="s">
        <v>48</v>
      </c>
      <c r="G42" s="16">
        <v>91.68</v>
      </c>
      <c r="H42" s="62">
        <v>13.85</v>
      </c>
      <c r="I42" s="62" t="s">
        <v>23</v>
      </c>
      <c r="J42" s="51">
        <f>(H42*K7)+H42</f>
        <v>17.06597</v>
      </c>
      <c r="K42" s="33">
        <f t="shared" ref="K42:K43" si="8">G42*J42</f>
        <v>1564.6081296000002</v>
      </c>
    </row>
    <row r="43" spans="1:11" ht="52.5" customHeight="1">
      <c r="A43" s="20"/>
      <c r="B43" s="63" t="s">
        <v>99</v>
      </c>
      <c r="C43" s="63">
        <v>104111</v>
      </c>
      <c r="D43" s="79" t="s">
        <v>6</v>
      </c>
      <c r="E43" s="47" t="s">
        <v>112</v>
      </c>
      <c r="F43" s="58" t="s">
        <v>48</v>
      </c>
      <c r="G43" s="16">
        <v>25.06</v>
      </c>
      <c r="H43" s="62">
        <v>22.28</v>
      </c>
      <c r="I43" s="62" t="s">
        <v>23</v>
      </c>
      <c r="J43" s="51">
        <f>(H43*K7)+H43</f>
        <v>27.453416000000001</v>
      </c>
      <c r="K43" s="33">
        <f t="shared" si="8"/>
        <v>687.98260496</v>
      </c>
    </row>
    <row r="44" spans="1:11" ht="52.5" customHeight="1">
      <c r="A44" s="20"/>
      <c r="B44" s="63" t="s">
        <v>114</v>
      </c>
      <c r="C44" s="63">
        <v>96536</v>
      </c>
      <c r="D44" s="79" t="s">
        <v>6</v>
      </c>
      <c r="E44" s="47" t="s">
        <v>80</v>
      </c>
      <c r="F44" s="58" t="s">
        <v>20</v>
      </c>
      <c r="G44" s="16">
        <v>11.28</v>
      </c>
      <c r="H44" s="62">
        <v>91.37</v>
      </c>
      <c r="I44" s="62" t="s">
        <v>23</v>
      </c>
      <c r="J44" s="51">
        <f>(H44*K7)+H44</f>
        <v>112.58611400000001</v>
      </c>
      <c r="K44" s="33">
        <f t="shared" ref="K44:K45" si="9">G44*J44</f>
        <v>1269.9713659199999</v>
      </c>
    </row>
    <row r="45" spans="1:11" ht="52.5" customHeight="1">
      <c r="A45" s="20"/>
      <c r="B45" s="63" t="s">
        <v>142</v>
      </c>
      <c r="C45" s="63">
        <v>92265</v>
      </c>
      <c r="D45" s="79" t="s">
        <v>6</v>
      </c>
      <c r="E45" s="47" t="s">
        <v>85</v>
      </c>
      <c r="F45" s="58" t="s">
        <v>20</v>
      </c>
      <c r="G45" s="16">
        <v>18.600000000000001</v>
      </c>
      <c r="H45" s="62">
        <v>118.65</v>
      </c>
      <c r="I45" s="62" t="s">
        <v>23</v>
      </c>
      <c r="J45" s="51">
        <f>(H45*K7)+H45</f>
        <v>146.20053000000001</v>
      </c>
      <c r="K45" s="33">
        <f t="shared" si="9"/>
        <v>2719.3298580000005</v>
      </c>
    </row>
    <row r="46" spans="1:11" ht="52.5" customHeight="1">
      <c r="A46" s="20"/>
      <c r="B46" s="63" t="s">
        <v>143</v>
      </c>
      <c r="C46" s="63">
        <v>92427</v>
      </c>
      <c r="D46" s="79" t="s">
        <v>6</v>
      </c>
      <c r="E46" s="47" t="s">
        <v>84</v>
      </c>
      <c r="F46" s="58" t="s">
        <v>48</v>
      </c>
      <c r="G46" s="16">
        <v>13.5</v>
      </c>
      <c r="H46" s="62">
        <v>63.21</v>
      </c>
      <c r="I46" s="62" t="s">
        <v>23</v>
      </c>
      <c r="J46" s="51">
        <f>(H46*K7)+H46</f>
        <v>77.887361999999996</v>
      </c>
      <c r="K46" s="33">
        <f t="shared" ref="K46:K47" si="10">G46*J46</f>
        <v>1051.4793869999999</v>
      </c>
    </row>
    <row r="47" spans="1:11" ht="52.5" customHeight="1">
      <c r="A47" s="20"/>
      <c r="B47" s="63" t="s">
        <v>144</v>
      </c>
      <c r="C47" s="63">
        <v>94971</v>
      </c>
      <c r="D47" s="79" t="s">
        <v>6</v>
      </c>
      <c r="E47" s="47" t="s">
        <v>101</v>
      </c>
      <c r="F47" s="58" t="s">
        <v>44</v>
      </c>
      <c r="G47" s="16">
        <v>3.37</v>
      </c>
      <c r="H47" s="62">
        <v>434.07</v>
      </c>
      <c r="I47" s="62" t="s">
        <v>23</v>
      </c>
      <c r="J47" s="51">
        <f>(H47*K7)+H47</f>
        <v>534.86105399999997</v>
      </c>
      <c r="K47" s="33">
        <f t="shared" si="10"/>
        <v>1802.4817519799999</v>
      </c>
    </row>
    <row r="48" spans="1:11" ht="68.25" customHeight="1">
      <c r="A48" s="20"/>
      <c r="B48" s="63" t="s">
        <v>145</v>
      </c>
      <c r="C48" s="63">
        <v>103334</v>
      </c>
      <c r="D48" s="79" t="s">
        <v>6</v>
      </c>
      <c r="E48" s="47" t="s">
        <v>113</v>
      </c>
      <c r="F48" s="58" t="s">
        <v>20</v>
      </c>
      <c r="G48" s="16">
        <v>34.590000000000003</v>
      </c>
      <c r="H48" s="62">
        <v>153.41</v>
      </c>
      <c r="I48" s="62" t="s">
        <v>23</v>
      </c>
      <c r="J48" s="51">
        <f>(H48*K7)+H48</f>
        <v>189.031802</v>
      </c>
      <c r="K48" s="33">
        <f t="shared" ref="K48:K49" si="11">G48*J48</f>
        <v>6538.610031180001</v>
      </c>
    </row>
    <row r="49" spans="1:11" ht="52.5" customHeight="1">
      <c r="A49" s="20"/>
      <c r="B49" s="63" t="s">
        <v>146</v>
      </c>
      <c r="C49" s="63">
        <v>87894</v>
      </c>
      <c r="D49" s="79" t="s">
        <v>6</v>
      </c>
      <c r="E49" s="47" t="s">
        <v>102</v>
      </c>
      <c r="F49" s="58" t="s">
        <v>20</v>
      </c>
      <c r="G49" s="16">
        <v>69.180000000000007</v>
      </c>
      <c r="H49" s="62">
        <v>7.21</v>
      </c>
      <c r="I49" s="62" t="s">
        <v>23</v>
      </c>
      <c r="J49" s="51">
        <f>(H49*K7)+H49</f>
        <v>8.8841619999999999</v>
      </c>
      <c r="K49" s="33">
        <f t="shared" si="11"/>
        <v>614.60632716000009</v>
      </c>
    </row>
    <row r="50" spans="1:11" ht="52.5" customHeight="1">
      <c r="A50" s="20"/>
      <c r="B50" s="63" t="s">
        <v>147</v>
      </c>
      <c r="C50" s="63">
        <v>87792</v>
      </c>
      <c r="D50" s="79" t="s">
        <v>6</v>
      </c>
      <c r="E50" s="47" t="s">
        <v>103</v>
      </c>
      <c r="F50" s="58" t="s">
        <v>20</v>
      </c>
      <c r="G50" s="16">
        <v>34.590000000000003</v>
      </c>
      <c r="H50" s="62">
        <v>39.61</v>
      </c>
      <c r="I50" s="62" t="s">
        <v>23</v>
      </c>
      <c r="J50" s="51">
        <f>(H50*K7)+H50</f>
        <v>48.807441999999995</v>
      </c>
      <c r="K50" s="33">
        <f t="shared" ref="K50" si="12">G50*J50</f>
        <v>1688.24941878</v>
      </c>
    </row>
    <row r="51" spans="1:11" ht="19.5" customHeight="1">
      <c r="B51" s="34"/>
      <c r="C51" s="35"/>
      <c r="D51" s="35"/>
      <c r="E51" s="35"/>
      <c r="F51" s="59"/>
      <c r="G51" s="35"/>
      <c r="H51" s="17" t="s">
        <v>14</v>
      </c>
      <c r="I51" s="17"/>
      <c r="J51" s="36"/>
      <c r="K51" s="37">
        <f>SUM(K39:K50)</f>
        <v>22617.448099700003</v>
      </c>
    </row>
    <row r="52" spans="1:11" ht="19.5" customHeight="1">
      <c r="B52" s="74"/>
      <c r="C52" s="74"/>
      <c r="D52" s="74"/>
      <c r="E52" s="74"/>
      <c r="F52" s="75"/>
      <c r="G52" s="74"/>
      <c r="H52" s="76"/>
      <c r="I52" s="76"/>
      <c r="J52" s="77"/>
      <c r="K52" s="78"/>
    </row>
    <row r="53" spans="1:11" ht="19.5" customHeight="1">
      <c r="A53" s="20"/>
      <c r="B53" s="15">
        <v>6</v>
      </c>
      <c r="C53" s="8"/>
      <c r="D53" s="8"/>
      <c r="E53" s="9" t="s">
        <v>110</v>
      </c>
      <c r="F53" s="9"/>
      <c r="G53" s="31"/>
      <c r="H53" s="31"/>
      <c r="I53" s="31"/>
      <c r="J53" s="31"/>
      <c r="K53" s="31"/>
    </row>
    <row r="54" spans="1:11" ht="51" customHeight="1">
      <c r="A54" s="20"/>
      <c r="B54" s="63" t="s">
        <v>115</v>
      </c>
      <c r="C54" s="63">
        <v>94993</v>
      </c>
      <c r="D54" s="79" t="s">
        <v>6</v>
      </c>
      <c r="E54" s="47" t="s">
        <v>104</v>
      </c>
      <c r="F54" s="58" t="s">
        <v>20</v>
      </c>
      <c r="G54" s="16">
        <v>70</v>
      </c>
      <c r="H54" s="32">
        <v>78.239999999999995</v>
      </c>
      <c r="I54" s="62" t="s">
        <v>23</v>
      </c>
      <c r="J54" s="51">
        <f>(H54*K7)+H54</f>
        <v>96.407327999999993</v>
      </c>
      <c r="K54" s="33">
        <f t="shared" ref="K54:K59" si="13">G54*J54</f>
        <v>6748.5129599999991</v>
      </c>
    </row>
    <row r="55" spans="1:11" ht="51" customHeight="1">
      <c r="A55" s="20"/>
      <c r="B55" s="63" t="s">
        <v>116</v>
      </c>
      <c r="C55" s="63">
        <v>102995</v>
      </c>
      <c r="D55" s="79" t="s">
        <v>6</v>
      </c>
      <c r="E55" s="47" t="s">
        <v>105</v>
      </c>
      <c r="F55" s="58" t="s">
        <v>20</v>
      </c>
      <c r="G55" s="16">
        <v>13.8</v>
      </c>
      <c r="H55" s="32">
        <v>50.14</v>
      </c>
      <c r="I55" s="62" t="s">
        <v>23</v>
      </c>
      <c r="J55" s="51">
        <f>(H55*K7)+H55</f>
        <v>61.782508</v>
      </c>
      <c r="K55" s="33">
        <f t="shared" si="13"/>
        <v>852.5986104000001</v>
      </c>
    </row>
    <row r="56" spans="1:11" ht="51" customHeight="1">
      <c r="A56" s="20"/>
      <c r="B56" s="63" t="s">
        <v>117</v>
      </c>
      <c r="C56" s="63">
        <v>89712</v>
      </c>
      <c r="D56" s="79" t="s">
        <v>6</v>
      </c>
      <c r="E56" s="47" t="s">
        <v>109</v>
      </c>
      <c r="F56" s="58" t="s">
        <v>24</v>
      </c>
      <c r="G56" s="16">
        <v>6</v>
      </c>
      <c r="H56" s="32">
        <v>29.15</v>
      </c>
      <c r="I56" s="62" t="s">
        <v>23</v>
      </c>
      <c r="J56" s="51">
        <f>(H56*K7)+H56</f>
        <v>35.91863</v>
      </c>
      <c r="K56" s="33">
        <f t="shared" si="13"/>
        <v>215.51177999999999</v>
      </c>
    </row>
    <row r="57" spans="1:11" ht="51" customHeight="1">
      <c r="A57" s="20"/>
      <c r="B57" s="63" t="s">
        <v>118</v>
      </c>
      <c r="C57" s="63">
        <v>89731</v>
      </c>
      <c r="D57" s="79" t="s">
        <v>6</v>
      </c>
      <c r="E57" s="47" t="s">
        <v>108</v>
      </c>
      <c r="F57" s="58" t="s">
        <v>63</v>
      </c>
      <c r="G57" s="16">
        <v>4</v>
      </c>
      <c r="H57" s="32">
        <v>15.11</v>
      </c>
      <c r="I57" s="62" t="s">
        <v>23</v>
      </c>
      <c r="J57" s="51">
        <f>(H57*K7)+H57</f>
        <v>18.618541999999998</v>
      </c>
      <c r="K57" s="33">
        <f t="shared" si="13"/>
        <v>74.474167999999992</v>
      </c>
    </row>
    <row r="58" spans="1:11" ht="51" customHeight="1">
      <c r="A58" s="20"/>
      <c r="B58" s="63" t="s">
        <v>119</v>
      </c>
      <c r="C58" s="63">
        <v>103001</v>
      </c>
      <c r="D58" s="79" t="s">
        <v>6</v>
      </c>
      <c r="E58" s="47" t="s">
        <v>106</v>
      </c>
      <c r="F58" s="58" t="s">
        <v>63</v>
      </c>
      <c r="G58" s="16">
        <v>14</v>
      </c>
      <c r="H58" s="32">
        <v>256.52</v>
      </c>
      <c r="I58" s="62" t="s">
        <v>23</v>
      </c>
      <c r="J58" s="51">
        <f>(H58*K7)+H58</f>
        <v>316.08394399999997</v>
      </c>
      <c r="K58" s="33">
        <f t="shared" si="13"/>
        <v>4425.1752159999996</v>
      </c>
    </row>
    <row r="59" spans="1:11" ht="51" customHeight="1">
      <c r="A59" s="20"/>
      <c r="B59" s="63" t="s">
        <v>127</v>
      </c>
      <c r="C59" s="63">
        <v>98052</v>
      </c>
      <c r="D59" s="79" t="s">
        <v>6</v>
      </c>
      <c r="E59" s="47" t="s">
        <v>107</v>
      </c>
      <c r="F59" s="58" t="s">
        <v>63</v>
      </c>
      <c r="G59" s="16">
        <v>1</v>
      </c>
      <c r="H59" s="32">
        <v>1589.72</v>
      </c>
      <c r="I59" s="62" t="s">
        <v>23</v>
      </c>
      <c r="J59" s="51">
        <f>(H59*K7)+H59</f>
        <v>1958.8529840000001</v>
      </c>
      <c r="K59" s="33">
        <f t="shared" si="13"/>
        <v>1958.8529840000001</v>
      </c>
    </row>
    <row r="60" spans="1:11" ht="19.5" customHeight="1">
      <c r="B60" s="34"/>
      <c r="C60" s="35"/>
      <c r="D60" s="35"/>
      <c r="E60" s="35"/>
      <c r="F60" s="59"/>
      <c r="G60" s="35"/>
      <c r="H60" s="17" t="s">
        <v>14</v>
      </c>
      <c r="I60" s="17"/>
      <c r="J60" s="36"/>
      <c r="K60" s="37">
        <f>SUM(K54:K59)</f>
        <v>14275.125718399999</v>
      </c>
    </row>
    <row r="61" spans="1:11" ht="19.5" customHeight="1">
      <c r="B61" s="74"/>
      <c r="C61" s="74"/>
      <c r="D61" s="74"/>
      <c r="E61" s="74"/>
      <c r="F61" s="75"/>
      <c r="G61" s="74"/>
      <c r="H61" s="76"/>
      <c r="I61" s="76"/>
      <c r="J61" s="77"/>
      <c r="K61" s="78"/>
    </row>
    <row r="62" spans="1:11" ht="19.5" customHeight="1">
      <c r="B62" s="74"/>
      <c r="C62" s="74"/>
      <c r="D62" s="74"/>
      <c r="E62" s="74"/>
      <c r="F62" s="75"/>
      <c r="G62" s="74"/>
      <c r="H62" s="76"/>
      <c r="I62" s="76"/>
      <c r="J62" s="77"/>
      <c r="K62" s="78"/>
    </row>
    <row r="63" spans="1:11" ht="19.5" customHeight="1">
      <c r="A63" s="20"/>
      <c r="B63" s="15">
        <v>7</v>
      </c>
      <c r="C63" s="8"/>
      <c r="D63" s="8"/>
      <c r="E63" s="9" t="s">
        <v>67</v>
      </c>
      <c r="F63" s="9"/>
      <c r="G63" s="31"/>
      <c r="H63" s="31"/>
      <c r="I63" s="31"/>
      <c r="J63" s="31"/>
      <c r="K63" s="31"/>
    </row>
    <row r="64" spans="1:11" ht="52.5" customHeight="1">
      <c r="A64" s="20"/>
      <c r="B64" s="63" t="s">
        <v>148</v>
      </c>
      <c r="C64" s="63">
        <v>92606</v>
      </c>
      <c r="D64" s="79" t="s">
        <v>6</v>
      </c>
      <c r="E64" s="47" t="s">
        <v>68</v>
      </c>
      <c r="F64" s="58" t="s">
        <v>63</v>
      </c>
      <c r="G64" s="16">
        <v>5</v>
      </c>
      <c r="H64" s="62">
        <v>1110.08</v>
      </c>
      <c r="I64" s="62" t="s">
        <v>23</v>
      </c>
      <c r="J64" s="51">
        <f>(H64*K7)+H64</f>
        <v>1367.8405759999998</v>
      </c>
      <c r="K64" s="33">
        <f t="shared" ref="K64:K65" si="14">G64*J64</f>
        <v>6839.2028799999989</v>
      </c>
    </row>
    <row r="65" spans="1:11" ht="51">
      <c r="A65" s="20"/>
      <c r="B65" s="63" t="s">
        <v>149</v>
      </c>
      <c r="C65" s="63">
        <v>104314</v>
      </c>
      <c r="D65" s="79" t="s">
        <v>6</v>
      </c>
      <c r="E65" s="47" t="s">
        <v>69</v>
      </c>
      <c r="F65" s="58" t="s">
        <v>20</v>
      </c>
      <c r="G65" s="16">
        <v>97.14</v>
      </c>
      <c r="H65" s="32">
        <v>13.58</v>
      </c>
      <c r="I65" s="62" t="s">
        <v>23</v>
      </c>
      <c r="J65" s="51">
        <f>(H65*K7)+H65</f>
        <v>16.733276</v>
      </c>
      <c r="K65" s="33">
        <f t="shared" si="14"/>
        <v>1625.4704306399999</v>
      </c>
    </row>
    <row r="66" spans="1:11" ht="46.5" customHeight="1">
      <c r="A66" s="20"/>
      <c r="B66" s="63" t="s">
        <v>150</v>
      </c>
      <c r="C66" s="63">
        <v>94213</v>
      </c>
      <c r="D66" s="79" t="s">
        <v>6</v>
      </c>
      <c r="E66" s="47" t="s">
        <v>70</v>
      </c>
      <c r="F66" s="58" t="s">
        <v>20</v>
      </c>
      <c r="G66" s="16">
        <v>97.14</v>
      </c>
      <c r="H66" s="32">
        <v>83.83</v>
      </c>
      <c r="I66" s="62" t="s">
        <v>23</v>
      </c>
      <c r="J66" s="51">
        <f>(H66*K7)+H66</f>
        <v>103.29532599999999</v>
      </c>
      <c r="K66" s="33">
        <f t="shared" ref="K66" si="15">G66*J66</f>
        <v>10034.107967639999</v>
      </c>
    </row>
    <row r="67" spans="1:11" ht="66.75" customHeight="1">
      <c r="A67" s="20"/>
      <c r="B67" s="63" t="s">
        <v>151</v>
      </c>
      <c r="C67" s="63">
        <v>100766</v>
      </c>
      <c r="D67" s="79" t="s">
        <v>6</v>
      </c>
      <c r="E67" s="47" t="s">
        <v>71</v>
      </c>
      <c r="F67" s="58" t="s">
        <v>48</v>
      </c>
      <c r="G67" s="80">
        <v>335.79</v>
      </c>
      <c r="H67" s="32">
        <v>17.63</v>
      </c>
      <c r="I67" s="62" t="s">
        <v>23</v>
      </c>
      <c r="J67" s="51">
        <f>(H67*K7)+H67</f>
        <v>21.723686000000001</v>
      </c>
      <c r="K67" s="33">
        <f t="shared" ref="K67" si="16">G67*J67</f>
        <v>7294.5965219400005</v>
      </c>
    </row>
    <row r="68" spans="1:11" ht="51">
      <c r="A68" s="20"/>
      <c r="B68" s="63" t="s">
        <v>152</v>
      </c>
      <c r="C68" s="63">
        <v>100764</v>
      </c>
      <c r="D68" s="79" t="s">
        <v>6</v>
      </c>
      <c r="E68" s="47" t="s">
        <v>72</v>
      </c>
      <c r="F68" s="58" t="s">
        <v>48</v>
      </c>
      <c r="G68" s="80">
        <v>258.92</v>
      </c>
      <c r="H68" s="32">
        <v>17.920000000000002</v>
      </c>
      <c r="I68" s="62" t="s">
        <v>23</v>
      </c>
      <c r="J68" s="51">
        <f>(H68*K7)+H68</f>
        <v>22.081024000000003</v>
      </c>
      <c r="K68" s="33">
        <f>G68*J68</f>
        <v>5717.218734080001</v>
      </c>
    </row>
    <row r="69" spans="1:11" ht="15">
      <c r="A69" s="20"/>
      <c r="B69" s="63" t="s">
        <v>153</v>
      </c>
      <c r="C69" s="63">
        <v>11026</v>
      </c>
      <c r="D69" s="79" t="s">
        <v>125</v>
      </c>
      <c r="E69" s="47" t="s">
        <v>126</v>
      </c>
      <c r="F69" s="58" t="s">
        <v>48</v>
      </c>
      <c r="G69" s="80">
        <v>190</v>
      </c>
      <c r="H69" s="32">
        <v>15.52</v>
      </c>
      <c r="I69" s="62" t="s">
        <v>23</v>
      </c>
      <c r="J69" s="51">
        <f>(H69*K7)+H69</f>
        <v>19.123743999999999</v>
      </c>
      <c r="K69" s="33">
        <f>G69*J69</f>
        <v>3633.5113599999995</v>
      </c>
    </row>
    <row r="70" spans="1:11" ht="19.5" customHeight="1">
      <c r="B70" s="34"/>
      <c r="C70" s="35"/>
      <c r="D70" s="35"/>
      <c r="E70" s="35"/>
      <c r="F70" s="59"/>
      <c r="G70" s="35"/>
      <c r="H70" s="17" t="s">
        <v>14</v>
      </c>
      <c r="I70" s="17"/>
      <c r="J70" s="36"/>
      <c r="K70" s="37">
        <f>SUM(K64:K69)</f>
        <v>35144.107894299996</v>
      </c>
    </row>
    <row r="71" spans="1:11" ht="19.5" customHeight="1">
      <c r="B71" s="74"/>
      <c r="C71" s="74"/>
      <c r="D71" s="74"/>
      <c r="E71" s="74"/>
      <c r="F71" s="75"/>
      <c r="G71" s="74"/>
      <c r="H71" s="76"/>
      <c r="I71" s="76"/>
      <c r="J71" s="77"/>
      <c r="K71" s="78"/>
    </row>
    <row r="72" spans="1:11" ht="19.5" customHeight="1">
      <c r="B72" s="2"/>
      <c r="C72" s="2"/>
      <c r="D72" s="2"/>
      <c r="E72" s="6"/>
      <c r="F72" s="7"/>
      <c r="G72" s="7"/>
      <c r="H72" s="38"/>
      <c r="I72" s="38"/>
      <c r="J72" s="38"/>
      <c r="K72" s="39"/>
    </row>
    <row r="73" spans="1:11" ht="19.5" customHeight="1">
      <c r="B73" s="40"/>
      <c r="C73" s="41"/>
      <c r="D73" s="41"/>
      <c r="E73" s="42"/>
      <c r="F73" s="42"/>
      <c r="G73" s="42"/>
      <c r="H73" s="43" t="s">
        <v>5</v>
      </c>
      <c r="I73" s="43"/>
      <c r="J73" s="44"/>
      <c r="K73" s="44">
        <f>K20+K25+K36+K51+K60+K70+K16</f>
        <v>176243.8696266349</v>
      </c>
    </row>
    <row r="74" spans="1:11" ht="19.5" customHeight="1">
      <c r="K74" s="39"/>
    </row>
    <row r="75" spans="1:11" ht="19.5" customHeight="1">
      <c r="B75" s="87" t="s">
        <v>130</v>
      </c>
      <c r="C75" s="88"/>
      <c r="D75" s="88"/>
      <c r="E75" s="88"/>
      <c r="K75" s="39"/>
    </row>
    <row r="76" spans="1:11" ht="19.5" customHeight="1">
      <c r="K76" s="39"/>
    </row>
    <row r="77" spans="1:11" ht="19.5" customHeight="1">
      <c r="K77" s="39"/>
    </row>
    <row r="78" spans="1:11" ht="19.5" customHeight="1">
      <c r="K78" s="39"/>
    </row>
    <row r="79" spans="1:11" ht="12.75" customHeight="1">
      <c r="B79" s="53"/>
      <c r="C79" s="52"/>
      <c r="D79" s="52"/>
      <c r="E79" s="57" t="s">
        <v>15</v>
      </c>
      <c r="F79" s="86" t="s">
        <v>18</v>
      </c>
      <c r="G79" s="86"/>
      <c r="H79" s="86"/>
      <c r="I79" s="86"/>
      <c r="J79" s="86"/>
    </row>
    <row r="80" spans="1:11" ht="12.75" customHeight="1">
      <c r="B80" s="53"/>
      <c r="C80" s="52"/>
      <c r="D80" s="52"/>
      <c r="E80" s="57" t="s">
        <v>16</v>
      </c>
      <c r="F80" s="86" t="s">
        <v>22</v>
      </c>
      <c r="G80" s="86"/>
      <c r="H80" s="86"/>
      <c r="I80" s="86"/>
      <c r="J80" s="86"/>
    </row>
    <row r="81" spans="1:10">
      <c r="B81" s="54"/>
      <c r="C81" s="55"/>
      <c r="D81" s="55"/>
      <c r="E81" s="56" t="s">
        <v>17</v>
      </c>
      <c r="F81" s="82" t="s">
        <v>19</v>
      </c>
      <c r="G81" s="82"/>
      <c r="H81" s="82"/>
      <c r="I81" s="82"/>
      <c r="J81" s="82"/>
    </row>
    <row r="88" spans="1:10" s="45" customFormat="1">
      <c r="A88" s="3"/>
      <c r="B88" s="5"/>
      <c r="C88" s="5"/>
      <c r="D88" s="5"/>
      <c r="E88" s="1"/>
      <c r="F88" s="5"/>
      <c r="G88" s="22"/>
      <c r="H88" s="22"/>
      <c r="I88" s="22"/>
      <c r="J88" s="22"/>
    </row>
    <row r="95" spans="1:10" s="45" customFormat="1">
      <c r="A95" s="3"/>
      <c r="B95" s="5"/>
      <c r="C95" s="5"/>
      <c r="D95" s="5"/>
      <c r="E95" s="1"/>
      <c r="F95" s="5"/>
      <c r="G95" s="22"/>
      <c r="H95" s="22"/>
      <c r="I95" s="22"/>
      <c r="J95" s="22"/>
    </row>
    <row r="96" spans="1:10" s="45" customFormat="1">
      <c r="A96" s="3"/>
      <c r="B96" s="5"/>
      <c r="C96" s="5"/>
      <c r="D96" s="5"/>
      <c r="E96" s="1"/>
      <c r="F96" s="5"/>
      <c r="G96" s="22"/>
      <c r="H96" s="22"/>
      <c r="I96" s="22"/>
      <c r="J96" s="22"/>
    </row>
    <row r="97" spans="1:10" s="45" customFormat="1">
      <c r="A97" s="3"/>
      <c r="B97" s="5"/>
      <c r="C97" s="5"/>
      <c r="D97" s="5"/>
      <c r="E97" s="1"/>
      <c r="F97" s="5"/>
      <c r="G97" s="22"/>
      <c r="H97" s="22"/>
      <c r="I97" s="22"/>
      <c r="J97" s="22"/>
    </row>
  </sheetData>
  <dataConsolidate/>
  <mergeCells count="5">
    <mergeCell ref="F81:J81"/>
    <mergeCell ref="B1:K3"/>
    <mergeCell ref="F79:J79"/>
    <mergeCell ref="F80:J80"/>
    <mergeCell ref="B75:E75"/>
  </mergeCells>
  <phoneticPr fontId="12" type="noConversion"/>
  <conditionalFormatting sqref="G11:J11 G52:J52 G61:J62">
    <cfRule type="cellIs" dxfId="14" priority="23" stopIfTrue="1" operator="equal">
      <formula>0</formula>
    </cfRule>
  </conditionalFormatting>
  <conditionalFormatting sqref="J20:J21 J71">
    <cfRule type="cellIs" dxfId="13" priority="14" stopIfTrue="1" operator="equal">
      <formula>0</formula>
    </cfRule>
  </conditionalFormatting>
  <conditionalFormatting sqref="G20:I21 G71:I71">
    <cfRule type="cellIs" dxfId="12" priority="13" stopIfTrue="1" operator="equal">
      <formula>0</formula>
    </cfRule>
  </conditionalFormatting>
  <conditionalFormatting sqref="J25:J26 J37">
    <cfRule type="cellIs" dxfId="11" priority="12" stopIfTrue="1" operator="equal">
      <formula>0</formula>
    </cfRule>
  </conditionalFormatting>
  <conditionalFormatting sqref="G25:I26 G37:I37">
    <cfRule type="cellIs" dxfId="10" priority="11" stopIfTrue="1" operator="equal">
      <formula>0</formula>
    </cfRule>
  </conditionalFormatting>
  <conditionalFormatting sqref="J70">
    <cfRule type="cellIs" dxfId="9" priority="10" stopIfTrue="1" operator="equal">
      <formula>0</formula>
    </cfRule>
  </conditionalFormatting>
  <conditionalFormatting sqref="G70:I70">
    <cfRule type="cellIs" dxfId="8" priority="9" stopIfTrue="1" operator="equal">
      <formula>0</formula>
    </cfRule>
  </conditionalFormatting>
  <conditionalFormatting sqref="J36">
    <cfRule type="cellIs" dxfId="7" priority="8" stopIfTrue="1" operator="equal">
      <formula>0</formula>
    </cfRule>
  </conditionalFormatting>
  <conditionalFormatting sqref="G36:I36">
    <cfRule type="cellIs" dxfId="6" priority="7" stopIfTrue="1" operator="equal">
      <formula>0</formula>
    </cfRule>
  </conditionalFormatting>
  <conditionalFormatting sqref="J51">
    <cfRule type="cellIs" dxfId="5" priority="6" stopIfTrue="1" operator="equal">
      <formula>0</formula>
    </cfRule>
  </conditionalFormatting>
  <conditionalFormatting sqref="G51:I51">
    <cfRule type="cellIs" dxfId="4" priority="5" stopIfTrue="1" operator="equal">
      <formula>0</formula>
    </cfRule>
  </conditionalFormatting>
  <conditionalFormatting sqref="J60">
    <cfRule type="cellIs" dxfId="3" priority="4" stopIfTrue="1" operator="equal">
      <formula>0</formula>
    </cfRule>
  </conditionalFormatting>
  <conditionalFormatting sqref="G60:I60">
    <cfRule type="cellIs" dxfId="2" priority="3" stopIfTrue="1" operator="equal">
      <formula>0</formula>
    </cfRule>
  </conditionalFormatting>
  <conditionalFormatting sqref="J16">
    <cfRule type="cellIs" dxfId="1" priority="2" stopIfTrue="1" operator="equal">
      <formula>0</formula>
    </cfRule>
  </conditionalFormatting>
  <conditionalFormatting sqref="G16:I16">
    <cfRule type="cellIs" dxfId="0" priority="1" stopIfTrue="1" operator="equal">
      <formula>0</formula>
    </cfRule>
  </conditionalFormatting>
  <printOptions horizontalCentered="1"/>
  <pageMargins left="0.19685039370078741" right="0.19685039370078741" top="0.55118110236220474" bottom="0.62992125984251968" header="0.39370078740157483" footer="0.27559055118110237"/>
  <pageSetup paperSize="9" scale="54" fitToHeight="0" orientation="portrait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2" workbookViewId="0">
      <selection activeCell="B20" sqref="B20"/>
    </sheetView>
  </sheetViews>
  <sheetFormatPr defaultRowHeight="12.75"/>
  <cols>
    <col min="2" max="2" width="54.140625" customWidth="1"/>
    <col min="3" max="3" width="15.42578125" customWidth="1"/>
    <col min="4" max="4" width="13.42578125" customWidth="1"/>
    <col min="5" max="8" width="14.28515625" customWidth="1"/>
  </cols>
  <sheetData>
    <row r="1" spans="1:8" ht="122.25" customHeight="1" thickBot="1">
      <c r="A1" s="95"/>
      <c r="B1" s="95"/>
      <c r="C1" s="95"/>
      <c r="D1" s="95"/>
      <c r="E1" s="95"/>
    </row>
    <row r="2" spans="1:8" ht="15.75">
      <c r="A2" s="96" t="str">
        <f>ORÇAMENTO!B5</f>
        <v>OBRA: CERCAMENTO EM ALAMBRADO E CONSTRUÇÃO DE INFRAESTRUTURA TIPO TRANSBORDO COBERTO PARA CONDUÇÃO DE LIXO NÃO RECICLÁVEL</v>
      </c>
      <c r="B2" s="97"/>
      <c r="C2" s="98"/>
      <c r="D2" s="97"/>
      <c r="E2" s="97"/>
      <c r="F2" s="97"/>
      <c r="G2" s="97"/>
      <c r="H2" s="139"/>
    </row>
    <row r="3" spans="1:8" ht="15.75">
      <c r="A3" s="99" t="str">
        <f>ORÇAMENTO!B7</f>
        <v>Local: ATERRO SANITÁRIO DE CAFEARA</v>
      </c>
      <c r="B3" s="100"/>
      <c r="C3" s="101"/>
      <c r="D3" s="100"/>
      <c r="E3" s="100"/>
      <c r="F3" s="100"/>
      <c r="G3" s="100"/>
      <c r="H3" s="140"/>
    </row>
    <row r="4" spans="1:8" ht="15.75">
      <c r="A4" s="99" t="s">
        <v>131</v>
      </c>
      <c r="B4" s="100"/>
      <c r="C4" s="101"/>
      <c r="D4" s="102"/>
      <c r="E4" s="100"/>
      <c r="F4" s="100"/>
      <c r="G4" s="100"/>
      <c r="H4" s="140"/>
    </row>
    <row r="5" spans="1:8" ht="16.5" thickBot="1">
      <c r="A5" s="103"/>
      <c r="B5" s="104"/>
      <c r="C5" s="105"/>
      <c r="D5" s="104"/>
      <c r="E5" s="104"/>
      <c r="F5" s="104"/>
      <c r="G5" s="104"/>
      <c r="H5" s="141"/>
    </row>
    <row r="6" spans="1:8" ht="15.75" thickBot="1">
      <c r="A6" s="106"/>
      <c r="C6" s="107"/>
    </row>
    <row r="7" spans="1:8" ht="15.75" thickBot="1">
      <c r="A7" s="108"/>
      <c r="B7" s="109" t="s">
        <v>132</v>
      </c>
      <c r="C7" s="110" t="s">
        <v>133</v>
      </c>
      <c r="D7" s="111" t="s">
        <v>134</v>
      </c>
      <c r="E7" s="112"/>
      <c r="F7" s="112"/>
      <c r="G7" s="112"/>
      <c r="H7" s="138"/>
    </row>
    <row r="8" spans="1:8" ht="15.75" thickBot="1">
      <c r="A8" s="113" t="s">
        <v>0</v>
      </c>
      <c r="B8" s="113" t="s">
        <v>135</v>
      </c>
      <c r="C8" s="113" t="s">
        <v>136</v>
      </c>
      <c r="D8" s="114" t="s">
        <v>137</v>
      </c>
      <c r="E8" s="114" t="s">
        <v>138</v>
      </c>
      <c r="F8" s="114" t="s">
        <v>154</v>
      </c>
      <c r="G8" s="114" t="s">
        <v>155</v>
      </c>
      <c r="H8" s="114" t="s">
        <v>156</v>
      </c>
    </row>
    <row r="9" spans="1:8">
      <c r="A9" s="115">
        <v>1</v>
      </c>
      <c r="B9" s="116" t="str">
        <f>ORÇAMENTO!E13</f>
        <v>SERVIÇOS PRELIMINARES</v>
      </c>
      <c r="C9" s="117">
        <f>ORÇAMENTO!K16</f>
        <v>1723.207056</v>
      </c>
      <c r="D9" s="118">
        <v>1</v>
      </c>
      <c r="E9" s="118"/>
      <c r="F9" s="118"/>
      <c r="G9" s="118"/>
      <c r="H9" s="118"/>
    </row>
    <row r="10" spans="1:8">
      <c r="A10" s="115">
        <v>2</v>
      </c>
      <c r="B10" s="116" t="str">
        <f>ORÇAMENTO!E18</f>
        <v>ALAMBRADO.</v>
      </c>
      <c r="C10" s="117">
        <f>ORÇAMENTO!K20</f>
        <v>83142.424807274903</v>
      </c>
      <c r="D10" s="118"/>
      <c r="E10" s="118"/>
      <c r="F10" s="118"/>
      <c r="G10" s="118">
        <v>0.5</v>
      </c>
      <c r="H10" s="118">
        <v>0.5</v>
      </c>
    </row>
    <row r="11" spans="1:8">
      <c r="A11" s="115">
        <v>3</v>
      </c>
      <c r="B11" s="116" t="str">
        <f>ORÇAMENTO!E22</f>
        <v>PORTÕES</v>
      </c>
      <c r="C11" s="117">
        <f>ORÇAMENTO!K25</f>
        <v>8341.9939999999988</v>
      </c>
      <c r="D11" s="118"/>
      <c r="E11" s="118"/>
      <c r="F11" s="118"/>
      <c r="G11" s="118"/>
      <c r="H11" s="118">
        <v>1</v>
      </c>
    </row>
    <row r="12" spans="1:8">
      <c r="A12" s="115">
        <v>4</v>
      </c>
      <c r="B12" s="116" t="str">
        <f>ORÇAMENTO!E27</f>
        <v>FUNDAÇÃO COBERTURA</v>
      </c>
      <c r="C12" s="117">
        <f>ORÇAMENTO!K36</f>
        <v>10999.562050960001</v>
      </c>
      <c r="D12" s="118">
        <v>1</v>
      </c>
      <c r="E12" s="118"/>
      <c r="F12" s="118"/>
      <c r="G12" s="118"/>
      <c r="H12" s="118"/>
    </row>
    <row r="13" spans="1:8">
      <c r="A13" s="115">
        <v>5</v>
      </c>
      <c r="B13" s="116" t="str">
        <f>ORÇAMENTO!E38</f>
        <v>MURO DE ARRIMO</v>
      </c>
      <c r="C13" s="117">
        <f>ORÇAMENTO!K51</f>
        <v>22617.448099700003</v>
      </c>
      <c r="D13" s="118"/>
      <c r="E13" s="118">
        <v>1</v>
      </c>
      <c r="F13" s="118"/>
      <c r="G13" s="118"/>
      <c r="H13" s="118"/>
    </row>
    <row r="14" spans="1:8">
      <c r="A14" s="115">
        <v>6</v>
      </c>
      <c r="B14" s="116" t="str">
        <f>ORÇAMENTO!E53</f>
        <v>PISO E DRENO</v>
      </c>
      <c r="C14" s="117">
        <f>ORÇAMENTO!K60</f>
        <v>14275.125718399999</v>
      </c>
      <c r="D14" s="118"/>
      <c r="E14" s="118">
        <v>1</v>
      </c>
      <c r="F14" s="118"/>
      <c r="G14" s="118"/>
      <c r="H14" s="118"/>
    </row>
    <row r="15" spans="1:8" ht="13.5" thickBot="1">
      <c r="A15" s="115">
        <v>7</v>
      </c>
      <c r="B15" s="116" t="str">
        <f>ORÇAMENTO!E63</f>
        <v>COBERTURA E ESTRUTURA METÁLICA</v>
      </c>
      <c r="C15" s="117">
        <f>ORÇAMENTO!K70</f>
        <v>35144.107894299996</v>
      </c>
      <c r="D15" s="118"/>
      <c r="E15" s="118"/>
      <c r="F15" s="118">
        <v>1</v>
      </c>
      <c r="G15" s="118"/>
      <c r="H15" s="118"/>
    </row>
    <row r="16" spans="1:8" ht="13.5" thickBot="1">
      <c r="A16" s="119"/>
      <c r="B16" s="120" t="s">
        <v>139</v>
      </c>
      <c r="C16" s="121">
        <f>SUM(C9:C15)</f>
        <v>176243.8696266349</v>
      </c>
      <c r="D16" s="122">
        <f>C9+C12</f>
        <v>12722.76910696</v>
      </c>
      <c r="E16" s="123">
        <f>C13+C14</f>
        <v>36892.573818100005</v>
      </c>
      <c r="F16" s="123">
        <f>C15</f>
        <v>35144.107894299996</v>
      </c>
      <c r="G16" s="123">
        <f>C10/2</f>
        <v>41571.212403637452</v>
      </c>
      <c r="H16" s="123">
        <f>(C10/2)+C11</f>
        <v>49913.20640363745</v>
      </c>
    </row>
    <row r="17" spans="1:8" ht="13.5" thickBot="1">
      <c r="A17" s="119"/>
      <c r="B17" s="120" t="s">
        <v>157</v>
      </c>
      <c r="C17" s="142">
        <v>1</v>
      </c>
      <c r="D17" s="143">
        <f>D16/C16</f>
        <v>7.218843488804827E-2</v>
      </c>
      <c r="E17" s="144">
        <f>E16/C16</f>
        <v>0.20932684862319095</v>
      </c>
      <c r="F17" s="144">
        <f>F16/C16</f>
        <v>0.19940612952241282</v>
      </c>
      <c r="G17" s="144">
        <f>G16/C16</f>
        <v>0.23587323911863878</v>
      </c>
      <c r="H17" s="144">
        <f>H16/C16</f>
        <v>0.28320534784770923</v>
      </c>
    </row>
    <row r="18" spans="1:8">
      <c r="A18" s="119"/>
      <c r="B18" s="124" t="s">
        <v>130</v>
      </c>
      <c r="C18" s="125"/>
      <c r="D18" s="126"/>
      <c r="E18" s="127"/>
      <c r="F18" s="127"/>
      <c r="G18" s="127"/>
      <c r="H18" s="127"/>
    </row>
    <row r="19" spans="1:8">
      <c r="A19" s="119"/>
      <c r="B19" s="128"/>
      <c r="C19" s="125"/>
      <c r="D19" s="126"/>
      <c r="E19" s="127"/>
      <c r="F19" s="127"/>
      <c r="G19" s="127"/>
      <c r="H19" s="127"/>
    </row>
    <row r="20" spans="1:8" ht="36.75" customHeight="1">
      <c r="A20" s="129"/>
      <c r="B20" s="130"/>
      <c r="C20" s="131"/>
      <c r="D20" s="132"/>
      <c r="E20" s="133"/>
      <c r="F20" s="133"/>
      <c r="G20" s="133"/>
      <c r="H20" s="133"/>
    </row>
    <row r="21" spans="1:8">
      <c r="A21" s="129"/>
      <c r="B21" s="134" t="s">
        <v>140</v>
      </c>
      <c r="C21" s="135"/>
      <c r="D21" s="136"/>
      <c r="E21" s="136"/>
    </row>
    <row r="22" spans="1:8">
      <c r="A22" s="129"/>
      <c r="B22" s="137" t="s">
        <v>16</v>
      </c>
      <c r="C22" s="135"/>
      <c r="D22" s="136"/>
      <c r="E22" s="136"/>
    </row>
    <row r="23" spans="1:8">
      <c r="A23" s="129"/>
      <c r="B23" s="137" t="s">
        <v>141</v>
      </c>
      <c r="C23" s="135"/>
      <c r="D23" s="136"/>
      <c r="E23" s="136"/>
    </row>
  </sheetData>
  <mergeCells count="5">
    <mergeCell ref="A1:E1"/>
    <mergeCell ref="D21:E21"/>
    <mergeCell ref="D22:E22"/>
    <mergeCell ref="D23:E23"/>
    <mergeCell ref="D7:H7"/>
  </mergeCells>
  <pageMargins left="0.511811024" right="0.511811024" top="0.78740157499999996" bottom="0.78740157499999996" header="0.31496062000000002" footer="0.31496062000000002"/>
  <pageSetup paperSize="9" scale="9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C9" sqref="C9"/>
    </sheetView>
  </sheetViews>
  <sheetFormatPr defaultRowHeight="12.75"/>
  <cols>
    <col min="1" max="1" width="17.140625" customWidth="1"/>
    <col min="3" max="3" width="71.7109375" customWidth="1"/>
    <col min="7" max="7" width="11.42578125" bestFit="1" customWidth="1"/>
    <col min="8" max="8" width="18.5703125" customWidth="1"/>
  </cols>
  <sheetData>
    <row r="1" spans="1:7" ht="13.5" thickBot="1"/>
    <row r="2" spans="1:7" ht="18.75" thickBot="1">
      <c r="A2" s="92" t="s">
        <v>25</v>
      </c>
      <c r="B2" s="93"/>
      <c r="C2" s="93"/>
      <c r="D2" s="93"/>
      <c r="E2" s="93"/>
      <c r="F2" s="93"/>
      <c r="G2" s="94"/>
    </row>
    <row r="4" spans="1:7" ht="25.5" customHeight="1">
      <c r="A4" s="66" t="s">
        <v>26</v>
      </c>
      <c r="B4" s="89" t="s">
        <v>45</v>
      </c>
      <c r="C4" s="90"/>
      <c r="D4" s="90"/>
      <c r="E4" s="90"/>
      <c r="F4" s="90"/>
      <c r="G4" s="90"/>
    </row>
    <row r="5" spans="1:7" ht="25.5">
      <c r="A5" s="67" t="s">
        <v>27</v>
      </c>
      <c r="B5" s="68" t="s">
        <v>28</v>
      </c>
      <c r="C5" s="68" t="s">
        <v>29</v>
      </c>
      <c r="D5" s="68" t="s">
        <v>30</v>
      </c>
      <c r="E5" s="68" t="s">
        <v>31</v>
      </c>
      <c r="F5" s="69" t="s">
        <v>32</v>
      </c>
      <c r="G5" s="69" t="s">
        <v>33</v>
      </c>
    </row>
    <row r="6" spans="1:7">
      <c r="A6" s="68">
        <v>36797</v>
      </c>
      <c r="B6" s="68" t="s">
        <v>34</v>
      </c>
      <c r="C6" s="66" t="s">
        <v>51</v>
      </c>
      <c r="D6" s="68" t="s">
        <v>35</v>
      </c>
      <c r="E6" s="68">
        <v>0.3846</v>
      </c>
      <c r="F6" s="70">
        <v>58.14</v>
      </c>
      <c r="G6" s="73">
        <f t="shared" ref="G6:G11" si="0">E6*F6</f>
        <v>22.360644000000001</v>
      </c>
    </row>
    <row r="7" spans="1:7" ht="25.5">
      <c r="A7" s="68">
        <v>4417</v>
      </c>
      <c r="B7" s="68" t="s">
        <v>34</v>
      </c>
      <c r="C7" s="71" t="s">
        <v>46</v>
      </c>
      <c r="D7" s="66" t="s">
        <v>24</v>
      </c>
      <c r="E7" s="68">
        <v>8.7999999999999995E-2</v>
      </c>
      <c r="F7" s="70">
        <v>9.6</v>
      </c>
      <c r="G7" s="70">
        <f t="shared" si="0"/>
        <v>0.84479999999999988</v>
      </c>
    </row>
    <row r="8" spans="1:7" ht="25.5">
      <c r="A8" s="68">
        <v>4460</v>
      </c>
      <c r="B8" s="68" t="s">
        <v>34</v>
      </c>
      <c r="C8" s="71" t="s">
        <v>47</v>
      </c>
      <c r="D8" s="66" t="s">
        <v>24</v>
      </c>
      <c r="E8" s="68">
        <v>2.2000000000000002</v>
      </c>
      <c r="F8" s="70">
        <v>12.45</v>
      </c>
      <c r="G8" s="70">
        <f t="shared" si="0"/>
        <v>27.39</v>
      </c>
    </row>
    <row r="9" spans="1:7" ht="25.5">
      <c r="A9" s="68">
        <v>10928</v>
      </c>
      <c r="B9" s="68" t="s">
        <v>34</v>
      </c>
      <c r="C9" s="71" t="s">
        <v>52</v>
      </c>
      <c r="D9" s="66" t="s">
        <v>20</v>
      </c>
      <c r="E9" s="68">
        <v>1.9231</v>
      </c>
      <c r="F9" s="70">
        <v>17.5</v>
      </c>
      <c r="G9" s="73">
        <f t="shared" si="0"/>
        <v>33.654249999999998</v>
      </c>
    </row>
    <row r="10" spans="1:7" ht="25.5">
      <c r="A10" s="68">
        <v>43130</v>
      </c>
      <c r="B10" s="68" t="s">
        <v>34</v>
      </c>
      <c r="C10" s="71" t="s">
        <v>49</v>
      </c>
      <c r="D10" s="66" t="s">
        <v>48</v>
      </c>
      <c r="E10" s="68">
        <v>5.8599999999999999E-2</v>
      </c>
      <c r="F10" s="70">
        <v>27.94</v>
      </c>
      <c r="G10" s="70">
        <f t="shared" si="0"/>
        <v>1.637284</v>
      </c>
    </row>
    <row r="11" spans="1:7">
      <c r="A11" s="68">
        <v>339</v>
      </c>
      <c r="B11" s="68" t="s">
        <v>34</v>
      </c>
      <c r="C11" s="71" t="s">
        <v>53</v>
      </c>
      <c r="D11" s="66" t="s">
        <v>24</v>
      </c>
      <c r="E11" s="68">
        <v>3</v>
      </c>
      <c r="F11" s="70">
        <v>1.7</v>
      </c>
      <c r="G11" s="73">
        <f t="shared" si="0"/>
        <v>5.0999999999999996</v>
      </c>
    </row>
    <row r="12" spans="1:7">
      <c r="A12" s="68">
        <v>88309</v>
      </c>
      <c r="B12" s="66" t="s">
        <v>36</v>
      </c>
      <c r="C12" s="71" t="s">
        <v>40</v>
      </c>
      <c r="D12" s="66" t="s">
        <v>37</v>
      </c>
      <c r="E12" s="68">
        <v>1.1229</v>
      </c>
      <c r="F12" s="70">
        <v>30.99</v>
      </c>
      <c r="G12" s="70">
        <v>34.79</v>
      </c>
    </row>
    <row r="13" spans="1:7">
      <c r="A13" s="68">
        <v>88316</v>
      </c>
      <c r="B13" s="66" t="s">
        <v>36</v>
      </c>
      <c r="C13" s="71" t="s">
        <v>39</v>
      </c>
      <c r="D13" s="66" t="s">
        <v>37</v>
      </c>
      <c r="E13" s="68">
        <v>1.1229</v>
      </c>
      <c r="F13" s="70">
        <v>23.71</v>
      </c>
      <c r="G13" s="70">
        <v>26.62</v>
      </c>
    </row>
    <row r="14" spans="1:7" ht="25.5">
      <c r="A14" s="68">
        <v>94974</v>
      </c>
      <c r="B14" s="66" t="s">
        <v>36</v>
      </c>
      <c r="C14" s="71" t="s">
        <v>50</v>
      </c>
      <c r="D14" s="66" t="s">
        <v>44</v>
      </c>
      <c r="E14" s="68">
        <v>1.4500000000000001E-2</v>
      </c>
      <c r="F14" s="70">
        <v>412.39</v>
      </c>
      <c r="G14" s="70">
        <f>E14*F14</f>
        <v>5.9796550000000002</v>
      </c>
    </row>
    <row r="15" spans="1:7">
      <c r="A15" s="91"/>
      <c r="B15" s="91"/>
      <c r="C15" s="91"/>
      <c r="D15" s="91"/>
      <c r="E15" s="91"/>
      <c r="F15" s="91"/>
      <c r="G15" s="70">
        <f>SUM(G6:G14)</f>
        <v>158.376633</v>
      </c>
    </row>
    <row r="16" spans="1:7">
      <c r="F16" s="72"/>
      <c r="G16" s="72"/>
    </row>
    <row r="18" spans="1:7" ht="30" customHeight="1">
      <c r="A18" s="66" t="s">
        <v>38</v>
      </c>
      <c r="B18" s="89" t="s">
        <v>59</v>
      </c>
      <c r="C18" s="90"/>
      <c r="D18" s="90"/>
      <c r="E18" s="90"/>
      <c r="F18" s="90"/>
      <c r="G18" s="90"/>
    </row>
    <row r="19" spans="1:7" ht="25.5">
      <c r="A19" s="67" t="s">
        <v>27</v>
      </c>
      <c r="B19" s="68" t="s">
        <v>28</v>
      </c>
      <c r="C19" s="68" t="s">
        <v>29</v>
      </c>
      <c r="D19" s="68" t="s">
        <v>30</v>
      </c>
      <c r="E19" s="68" t="s">
        <v>31</v>
      </c>
      <c r="F19" s="69" t="s">
        <v>32</v>
      </c>
      <c r="G19" s="69" t="s">
        <v>33</v>
      </c>
    </row>
    <row r="20" spans="1:7" ht="38.25">
      <c r="A20" s="68">
        <v>37563</v>
      </c>
      <c r="B20" s="68" t="s">
        <v>34</v>
      </c>
      <c r="C20" s="71" t="s">
        <v>58</v>
      </c>
      <c r="D20" s="68" t="s">
        <v>20</v>
      </c>
      <c r="E20" s="68">
        <v>1</v>
      </c>
      <c r="F20" s="70">
        <v>975</v>
      </c>
      <c r="G20" s="70">
        <f>E20*F20</f>
        <v>975</v>
      </c>
    </row>
    <row r="21" spans="1:7">
      <c r="A21" s="68">
        <v>88309</v>
      </c>
      <c r="B21" s="68" t="s">
        <v>6</v>
      </c>
      <c r="C21" s="71" t="s">
        <v>40</v>
      </c>
      <c r="D21" s="68" t="s">
        <v>41</v>
      </c>
      <c r="E21" s="68">
        <v>0.45700000000000002</v>
      </c>
      <c r="F21" s="70">
        <v>28.38</v>
      </c>
      <c r="G21" s="70">
        <f>E21*F21</f>
        <v>12.969659999999999</v>
      </c>
    </row>
    <row r="22" spans="1:7">
      <c r="A22" s="68">
        <v>88316</v>
      </c>
      <c r="B22" s="68" t="s">
        <v>6</v>
      </c>
      <c r="C22" s="71" t="s">
        <v>42</v>
      </c>
      <c r="D22" s="68" t="s">
        <v>41</v>
      </c>
      <c r="E22" s="68">
        <v>0.22900000000000001</v>
      </c>
      <c r="F22" s="70">
        <v>21.87</v>
      </c>
      <c r="G22" s="70">
        <f>E22*F22</f>
        <v>5.0082300000000002</v>
      </c>
    </row>
    <row r="23" spans="1:7" ht="38.25">
      <c r="A23" s="68">
        <v>88627</v>
      </c>
      <c r="B23" s="66" t="s">
        <v>6</v>
      </c>
      <c r="C23" s="71" t="s">
        <v>43</v>
      </c>
      <c r="D23" s="68" t="s">
        <v>44</v>
      </c>
      <c r="E23" s="68">
        <v>1.2E-2</v>
      </c>
      <c r="F23" s="70">
        <v>564.29</v>
      </c>
      <c r="G23" s="70">
        <f>E23*F23</f>
        <v>6.7714799999999995</v>
      </c>
    </row>
    <row r="24" spans="1:7">
      <c r="A24" s="91"/>
      <c r="B24" s="91"/>
      <c r="C24" s="91"/>
      <c r="D24" s="91"/>
      <c r="E24" s="91"/>
      <c r="F24" s="91"/>
      <c r="G24" s="70">
        <f>G20+G21+G22+G23</f>
        <v>999.74937</v>
      </c>
    </row>
  </sheetData>
  <mergeCells count="5">
    <mergeCell ref="B18:G18"/>
    <mergeCell ref="A24:F24"/>
    <mergeCell ref="A2:G2"/>
    <mergeCell ref="B4:G4"/>
    <mergeCell ref="A15:F15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CRONOGRAMA</vt:lpstr>
      <vt:lpstr>COMPOSIÇÕES</vt:lpstr>
      <vt:lpstr>ORÇAMENTO!Area_de_impressao</vt:lpstr>
      <vt:lpstr>ORÇAMENTO!Titulos_de_impressao</vt:lpstr>
    </vt:vector>
  </TitlesOfParts>
  <Company>PNUD/BRA/00/027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willamy.dias</dc:creator>
  <cp:lastModifiedBy>Windows</cp:lastModifiedBy>
  <cp:lastPrinted>2022-12-21T11:36:58Z</cp:lastPrinted>
  <dcterms:created xsi:type="dcterms:W3CDTF">2005-05-06T14:48:20Z</dcterms:created>
  <dcterms:modified xsi:type="dcterms:W3CDTF">2022-12-21T11:39:06Z</dcterms:modified>
</cp:coreProperties>
</file>